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S:\Customer Service\Compliance Documents\Conflict Minerals\"/>
    </mc:Choice>
  </mc:AlternateContent>
  <xr:revisionPtr revIDLastSave="0" documentId="8_{753D5344-8936-480F-B765-35DFCF2625D6}"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51840" windowHeight="211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c r="V2501" i="5"/>
  <c r="E2501" i="5"/>
  <c r="X2501" i="5"/>
  <c r="V2502" i="5"/>
  <c r="E2502" i="5"/>
  <c r="X2502" i="5"/>
  <c r="V2503" i="5"/>
  <c r="E2503" i="5"/>
  <c r="X2503" i="5"/>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2" i="5"/>
  <c r="AB12" i="5"/>
  <c r="V12" i="5"/>
  <c r="E12" i="5"/>
  <c r="X12" i="5"/>
  <c r="B12" i="5"/>
  <c r="T12" i="5"/>
  <c r="S12" i="5"/>
  <c r="R12" i="5"/>
  <c r="J12" i="5"/>
  <c r="I12" i="5"/>
  <c r="H12" i="5"/>
  <c r="G12" i="5"/>
  <c r="F12" i="5"/>
  <c r="C11" i="5"/>
  <c r="AB11" i="5"/>
  <c r="V11" i="5"/>
  <c r="E11" i="5"/>
  <c r="X11" i="5"/>
  <c r="B11" i="5"/>
  <c r="T11" i="5"/>
  <c r="S11" i="5"/>
  <c r="R11" i="5"/>
  <c r="J11" i="5"/>
  <c r="I11" i="5"/>
  <c r="H11" i="5"/>
  <c r="G11" i="5"/>
  <c r="F11" i="5"/>
  <c r="C10" i="5"/>
  <c r="AB10" i="5"/>
  <c r="V10" i="5"/>
  <c r="E10" i="5"/>
  <c r="X10" i="5"/>
  <c r="B10" i="5"/>
  <c r="T10" i="5"/>
  <c r="S10" i="5"/>
  <c r="R10" i="5"/>
  <c r="J10" i="5"/>
  <c r="I10" i="5"/>
  <c r="H10" i="5"/>
  <c r="G10" i="5"/>
  <c r="F10" i="5"/>
  <c r="C9" i="5"/>
  <c r="AB9" i="5"/>
  <c r="V9" i="5"/>
  <c r="E9" i="5"/>
  <c r="X9" i="5"/>
  <c r="B9" i="5"/>
  <c r="T9" i="5"/>
  <c r="S9" i="5"/>
  <c r="R9" i="5"/>
  <c r="J9" i="5"/>
  <c r="I9" i="5"/>
  <c r="H9" i="5"/>
  <c r="G9" i="5"/>
  <c r="F9" i="5"/>
  <c r="C8" i="5"/>
  <c r="AB8" i="5"/>
  <c r="V8" i="5"/>
  <c r="E8" i="5"/>
  <c r="X8" i="5"/>
  <c r="B8" i="5"/>
  <c r="T8" i="5"/>
  <c r="S8" i="5"/>
  <c r="R8" i="5"/>
  <c r="J8" i="5"/>
  <c r="I8" i="5"/>
  <c r="H8" i="5"/>
  <c r="G8" i="5"/>
  <c r="F8" i="5"/>
  <c r="C7" i="5"/>
  <c r="AB7" i="5"/>
  <c r="V7" i="5"/>
  <c r="E7" i="5"/>
  <c r="X7" i="5"/>
  <c r="B7" i="5"/>
  <c r="T7" i="5"/>
  <c r="S7" i="5"/>
  <c r="R7" i="5"/>
  <c r="J7" i="5"/>
  <c r="I7" i="5"/>
  <c r="H7" i="5"/>
  <c r="G7" i="5"/>
  <c r="F7" i="5"/>
  <c r="C6" i="5"/>
  <c r="AB6" i="5"/>
  <c r="V6" i="5"/>
  <c r="E6" i="5"/>
  <c r="X6" i="5"/>
  <c r="B6" i="5"/>
  <c r="T6" i="5"/>
  <c r="S6" i="5"/>
  <c r="R6" i="5"/>
  <c r="J6" i="5"/>
  <c r="I6" i="5"/>
  <c r="H6" i="5"/>
  <c r="G6" i="5"/>
  <c r="F6" i="5"/>
  <c r="C5" i="5"/>
  <c r="AB5" i="5"/>
  <c r="V5" i="5"/>
  <c r="E5" i="5"/>
  <c r="X5" i="5"/>
  <c r="B5" i="5"/>
  <c r="T5" i="5"/>
  <c r="S5" i="5"/>
  <c r="R5" i="5"/>
  <c r="J5" i="5"/>
  <c r="I5" i="5"/>
  <c r="H5" i="5"/>
  <c r="G5" i="5"/>
  <c r="F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c r="B135" i="4"/>
  <c r="A110" i="6"/>
  <c r="B133" i="4"/>
  <c r="A109" i="6"/>
  <c r="B131" i="4"/>
  <c r="A108" i="6"/>
  <c r="B120" i="4"/>
  <c r="A98" i="6"/>
  <c r="B119" i="4"/>
  <c r="A97" i="6"/>
  <c r="B117" i="4"/>
  <c r="A95" i="6"/>
  <c r="B115" i="4"/>
  <c r="A94" i="6"/>
  <c r="B114" i="4"/>
  <c r="A93" i="6"/>
  <c r="B102" i="4"/>
  <c r="A83" i="6"/>
  <c r="P53" i="4"/>
  <c r="B90" i="4"/>
  <c r="A72" i="6"/>
  <c r="B78" i="4"/>
  <c r="A61" i="6"/>
  <c r="B66" i="4"/>
  <c r="A50" i="6"/>
  <c r="B54" i="4"/>
  <c r="A39" i="6"/>
  <c r="P42" i="4"/>
  <c r="B42" i="4"/>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F124" i="6"/>
  <c r="D4" i="5"/>
  <c r="E4" i="5"/>
  <c r="B13" i="5"/>
  <c r="V13" i="5"/>
  <c r="E13" i="5"/>
  <c r="B14" i="5"/>
  <c r="V14" i="5"/>
  <c r="E14" i="5"/>
  <c r="B15" i="5"/>
  <c r="V15" i="5"/>
  <c r="E15" i="5"/>
  <c r="B16" i="5"/>
  <c r="V16" i="5"/>
  <c r="E16" i="5"/>
  <c r="B17" i="5"/>
  <c r="V17" i="5"/>
  <c r="E17"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V155" i="5"/>
  <c r="E155"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V190" i="5"/>
  <c r="E190"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B271" i="5"/>
  <c r="V271" i="5"/>
  <c r="E271" i="5"/>
  <c r="B272"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B281" i="5"/>
  <c r="V281" i="5"/>
  <c r="E281" i="5"/>
  <c r="B282" i="5"/>
  <c r="V282" i="5"/>
  <c r="E282" i="5"/>
  <c r="B283" i="5"/>
  <c r="V283" i="5"/>
  <c r="E283" i="5"/>
  <c r="B284" i="5"/>
  <c r="V284" i="5"/>
  <c r="E284" i="5"/>
  <c r="B285" i="5"/>
  <c r="V285" i="5"/>
  <c r="E285" i="5"/>
  <c r="B286" i="5"/>
  <c r="V286" i="5"/>
  <c r="E286" i="5"/>
  <c r="B287" i="5"/>
  <c r="V287" i="5"/>
  <c r="E287" i="5"/>
  <c r="B288" i="5"/>
  <c r="V288" i="5"/>
  <c r="E288" i="5"/>
  <c r="V289" i="5"/>
  <c r="E289" i="5"/>
  <c r="V290" i="5"/>
  <c r="E290" i="5"/>
  <c r="B291" i="5"/>
  <c r="V291" i="5"/>
  <c r="E291" i="5"/>
  <c r="B292" i="5"/>
  <c r="V292" i="5"/>
  <c r="E292" i="5"/>
  <c r="B293" i="5"/>
  <c r="V293" i="5"/>
  <c r="E293" i="5"/>
  <c r="B294" i="5"/>
  <c r="V294" i="5"/>
  <c r="E294" i="5"/>
  <c r="B295" i="5"/>
  <c r="V295" i="5"/>
  <c r="E295" i="5"/>
  <c r="B296" i="5"/>
  <c r="V296" i="5"/>
  <c r="E296" i="5"/>
  <c r="B297" i="5"/>
  <c r="V297" i="5"/>
  <c r="E297" i="5"/>
  <c r="B298" i="5"/>
  <c r="V298" i="5"/>
  <c r="E298" i="5"/>
  <c r="B299" i="5"/>
  <c r="V299" i="5"/>
  <c r="E299" i="5"/>
  <c r="B300" i="5"/>
  <c r="V300" i="5"/>
  <c r="E300" i="5"/>
  <c r="B301" i="5"/>
  <c r="V301" i="5"/>
  <c r="E301" i="5"/>
  <c r="B302" i="5"/>
  <c r="V302" i="5"/>
  <c r="E302" i="5"/>
  <c r="B303" i="5"/>
  <c r="V303" i="5"/>
  <c r="E303" i="5"/>
  <c r="B304" i="5"/>
  <c r="V304" i="5"/>
  <c r="E304" i="5"/>
  <c r="B305" i="5"/>
  <c r="V305" i="5"/>
  <c r="E305" i="5"/>
  <c r="B306" i="5"/>
  <c r="V306" i="5"/>
  <c r="E306" i="5"/>
  <c r="B307" i="5"/>
  <c r="V307" i="5"/>
  <c r="E307" i="5"/>
  <c r="B308" i="5"/>
  <c r="V308" i="5"/>
  <c r="E308" i="5"/>
  <c r="B309" i="5"/>
  <c r="V309" i="5"/>
  <c r="E309" i="5"/>
  <c r="B310" i="5"/>
  <c r="V310" i="5"/>
  <c r="E310" i="5"/>
  <c r="B311" i="5"/>
  <c r="V311" i="5"/>
  <c r="E311" i="5"/>
  <c r="B312" i="5"/>
  <c r="V312" i="5"/>
  <c r="E312" i="5"/>
  <c r="B313" i="5"/>
  <c r="V313" i="5"/>
  <c r="E313" i="5"/>
  <c r="B314" i="5"/>
  <c r="V314" i="5"/>
  <c r="E314" i="5"/>
  <c r="B315" i="5"/>
  <c r="V315" i="5"/>
  <c r="E315" i="5"/>
  <c r="B316" i="5"/>
  <c r="V316" i="5"/>
  <c r="E316" i="5"/>
  <c r="B317" i="5"/>
  <c r="V317" i="5"/>
  <c r="E317" i="5"/>
  <c r="B318" i="5"/>
  <c r="V318" i="5"/>
  <c r="E318" i="5"/>
  <c r="B319" i="5"/>
  <c r="V319" i="5"/>
  <c r="E319" i="5"/>
  <c r="B320" i="5"/>
  <c r="V320" i="5"/>
  <c r="E320" i="5"/>
  <c r="B321" i="5"/>
  <c r="V321" i="5"/>
  <c r="E321" i="5"/>
  <c r="B322" i="5"/>
  <c r="V322" i="5"/>
  <c r="E322" i="5"/>
  <c r="B323" i="5"/>
  <c r="V323" i="5"/>
  <c r="E323" i="5"/>
  <c r="B324" i="5"/>
  <c r="V324" i="5"/>
  <c r="E324" i="5"/>
  <c r="B325" i="5"/>
  <c r="V325" i="5"/>
  <c r="E325" i="5"/>
  <c r="B326" i="5"/>
  <c r="V326" i="5"/>
  <c r="E326" i="5"/>
  <c r="B327" i="5"/>
  <c r="V327" i="5"/>
  <c r="E327" i="5"/>
  <c r="B328" i="5"/>
  <c r="V328" i="5"/>
  <c r="E328" i="5"/>
  <c r="B329" i="5"/>
  <c r="V329" i="5"/>
  <c r="E329" i="5"/>
  <c r="B330" i="5"/>
  <c r="V330" i="5"/>
  <c r="E330" i="5"/>
  <c r="B331" i="5"/>
  <c r="V331" i="5"/>
  <c r="E331" i="5"/>
  <c r="B332" i="5"/>
  <c r="V332" i="5"/>
  <c r="E332" i="5"/>
  <c r="B333" i="5"/>
  <c r="V333" i="5"/>
  <c r="E333" i="5"/>
  <c r="B334" i="5"/>
  <c r="V334" i="5"/>
  <c r="E334" i="5"/>
  <c r="B335" i="5"/>
  <c r="V335" i="5"/>
  <c r="E335" i="5"/>
  <c r="B336" i="5"/>
  <c r="V336" i="5"/>
  <c r="E336" i="5"/>
  <c r="B337" i="5"/>
  <c r="V337" i="5"/>
  <c r="E337" i="5"/>
  <c r="B338" i="5"/>
  <c r="V338" i="5"/>
  <c r="E338" i="5"/>
  <c r="B339" i="5"/>
  <c r="V339" i="5"/>
  <c r="E339" i="5"/>
  <c r="B340" i="5"/>
  <c r="V340" i="5"/>
  <c r="E340" i="5"/>
  <c r="B341" i="5"/>
  <c r="V341" i="5"/>
  <c r="E341" i="5"/>
  <c r="B342" i="5"/>
  <c r="V342" i="5"/>
  <c r="E342" i="5"/>
  <c r="B343" i="5"/>
  <c r="V343" i="5"/>
  <c r="E343" i="5"/>
  <c r="B344" i="5"/>
  <c r="V344" i="5"/>
  <c r="E344" i="5"/>
  <c r="B345" i="5"/>
  <c r="V345" i="5"/>
  <c r="E345" i="5"/>
  <c r="B346" i="5"/>
  <c r="V346" i="5"/>
  <c r="E346" i="5"/>
  <c r="V347" i="5"/>
  <c r="E347" i="5"/>
  <c r="V348" i="5"/>
  <c r="E348" i="5"/>
  <c r="B349" i="5"/>
  <c r="V349" i="5"/>
  <c r="E349" i="5"/>
  <c r="B350" i="5"/>
  <c r="V350" i="5"/>
  <c r="E350" i="5"/>
  <c r="B351" i="5"/>
  <c r="V351" i="5"/>
  <c r="E351" i="5"/>
  <c r="B352" i="5"/>
  <c r="V352" i="5"/>
  <c r="E352" i="5"/>
  <c r="B353" i="5"/>
  <c r="V353" i="5"/>
  <c r="E353" i="5"/>
  <c r="B354" i="5"/>
  <c r="V354" i="5"/>
  <c r="E354" i="5"/>
  <c r="B355" i="5"/>
  <c r="V355" i="5"/>
  <c r="E355" i="5"/>
  <c r="B356" i="5"/>
  <c r="V356" i="5"/>
  <c r="E356" i="5"/>
  <c r="B357" i="5"/>
  <c r="V357" i="5"/>
  <c r="E357" i="5"/>
  <c r="B358" i="5"/>
  <c r="V358" i="5"/>
  <c r="E358" i="5"/>
  <c r="B359" i="5"/>
  <c r="V359" i="5"/>
  <c r="E359" i="5"/>
  <c r="B360" i="5"/>
  <c r="V360" i="5"/>
  <c r="E360" i="5"/>
  <c r="B361" i="5"/>
  <c r="V361" i="5"/>
  <c r="E361" i="5"/>
  <c r="B362" i="5"/>
  <c r="V362" i="5"/>
  <c r="E362" i="5"/>
  <c r="B363" i="5"/>
  <c r="V363" i="5"/>
  <c r="E363" i="5"/>
  <c r="B364" i="5"/>
  <c r="V364" i="5"/>
  <c r="E364" i="5"/>
  <c r="B365" i="5"/>
  <c r="V365" i="5"/>
  <c r="E365" i="5"/>
  <c r="B366" i="5"/>
  <c r="V366" i="5"/>
  <c r="E366" i="5"/>
  <c r="B367" i="5"/>
  <c r="V367" i="5"/>
  <c r="E367" i="5"/>
  <c r="B368" i="5"/>
  <c r="V368" i="5"/>
  <c r="E368" i="5"/>
  <c r="B369" i="5"/>
  <c r="V369" i="5"/>
  <c r="E369" i="5"/>
  <c r="B370" i="5"/>
  <c r="V370" i="5"/>
  <c r="E370" i="5"/>
  <c r="B371" i="5"/>
  <c r="V371" i="5"/>
  <c r="E371" i="5"/>
  <c r="B372" i="5"/>
  <c r="V372" i="5"/>
  <c r="E372" i="5"/>
  <c r="B373" i="5"/>
  <c r="V373" i="5"/>
  <c r="E373" i="5"/>
  <c r="B374" i="5"/>
  <c r="V374" i="5"/>
  <c r="E374" i="5"/>
  <c r="B375" i="5"/>
  <c r="V375" i="5"/>
  <c r="E375" i="5"/>
  <c r="B376" i="5"/>
  <c r="V376" i="5"/>
  <c r="E376" i="5"/>
  <c r="B377" i="5"/>
  <c r="V377" i="5"/>
  <c r="E377" i="5"/>
  <c r="B378" i="5"/>
  <c r="V378" i="5"/>
  <c r="E378" i="5"/>
  <c r="B379" i="5"/>
  <c r="V379" i="5"/>
  <c r="E379" i="5"/>
  <c r="B380" i="5"/>
  <c r="V380" i="5"/>
  <c r="E380" i="5"/>
  <c r="B381" i="5"/>
  <c r="V381" i="5"/>
  <c r="E381" i="5"/>
  <c r="B382" i="5"/>
  <c r="V382" i="5"/>
  <c r="E382" i="5"/>
  <c r="B383" i="5"/>
  <c r="V383" i="5"/>
  <c r="E383" i="5"/>
  <c r="B384" i="5"/>
  <c r="V384" i="5"/>
  <c r="E384" i="5"/>
  <c r="B385" i="5"/>
  <c r="V385" i="5"/>
  <c r="E385" i="5"/>
  <c r="B386" i="5"/>
  <c r="V386" i="5"/>
  <c r="E386" i="5"/>
  <c r="B387" i="5"/>
  <c r="V387" i="5"/>
  <c r="E387" i="5"/>
  <c r="B388" i="5"/>
  <c r="V388" i="5"/>
  <c r="E388" i="5"/>
  <c r="B389" i="5"/>
  <c r="V389" i="5"/>
  <c r="E389" i="5"/>
  <c r="B390" i="5"/>
  <c r="V390" i="5"/>
  <c r="E390" i="5"/>
  <c r="B391" i="5"/>
  <c r="V391" i="5"/>
  <c r="E391" i="5"/>
  <c r="B392" i="5"/>
  <c r="V392" i="5"/>
  <c r="E392" i="5"/>
  <c r="B393" i="5"/>
  <c r="V393" i="5"/>
  <c r="E393" i="5"/>
  <c r="V394" i="5"/>
  <c r="E394" i="5"/>
  <c r="V395" i="5"/>
  <c r="E395" i="5"/>
  <c r="B396" i="5"/>
  <c r="V396" i="5"/>
  <c r="E396" i="5"/>
  <c r="B397" i="5"/>
  <c r="V397" i="5"/>
  <c r="E397" i="5"/>
  <c r="B398"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D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C29" i="6"/>
  <c r="K115" i="6"/>
  <c r="C84" i="6"/>
  <c r="C73" i="6"/>
  <c r="C62" i="6"/>
  <c r="C51" i="6"/>
  <c r="C40" i="6"/>
  <c r="F99" i="6"/>
  <c r="H99" i="6"/>
  <c r="D99" i="6"/>
  <c r="C99" i="6"/>
  <c r="F115" i="6"/>
  <c r="A115" i="6"/>
  <c r="G115" i="6"/>
  <c r="H115" i="6"/>
  <c r="D115" i="6"/>
  <c r="C115" i="6"/>
  <c r="C18" i="6"/>
  <c r="D18" i="6"/>
  <c r="O31" i="4"/>
  <c r="P43" i="4"/>
  <c r="B43" i="4"/>
  <c r="A29" i="6"/>
  <c r="P55" i="4"/>
  <c r="B55" i="4"/>
  <c r="A40" i="6"/>
  <c r="B67" i="4"/>
  <c r="A51" i="6"/>
  <c r="B79" i="4"/>
  <c r="A62" i="6"/>
  <c r="B91" i="4"/>
  <c r="A73" i="6"/>
  <c r="B103" i="4"/>
  <c r="A84" i="6"/>
  <c r="B121" i="4"/>
  <c r="A99" i="6"/>
  <c r="AA16" i="4" a="1"/>
  <c r="AA16" i="4"/>
  <c r="A118" i="6"/>
  <c r="G118" i="6"/>
  <c r="AA17" i="4" a="1"/>
  <c r="AA17" i="4"/>
  <c r="A119" i="6"/>
  <c r="G119" i="6"/>
  <c r="B34" i="4"/>
  <c r="A21" i="6"/>
  <c r="F43" i="6"/>
  <c r="F118" i="6"/>
  <c r="H118" i="6"/>
  <c r="D118" i="6"/>
  <c r="C118" i="6"/>
  <c r="F21" i="6"/>
  <c r="H21" i="6"/>
  <c r="C21" i="6"/>
  <c r="D21" i="6"/>
  <c r="H43" i="6"/>
  <c r="C43" i="6"/>
  <c r="F54" i="6"/>
  <c r="H54" i="6"/>
  <c r="C54" i="6"/>
  <c r="F65" i="6"/>
  <c r="H65" i="6"/>
  <c r="C65" i="6"/>
  <c r="F76" i="6"/>
  <c r="H76" i="6"/>
  <c r="C76" i="6"/>
  <c r="F87" i="6"/>
  <c r="H87" i="6"/>
  <c r="C87" i="6"/>
  <c r="F102" i="6"/>
  <c r="H102" i="6"/>
  <c r="C102" i="6"/>
  <c r="F32" i="6"/>
  <c r="H32" i="6"/>
  <c r="K118" i="6"/>
  <c r="C32" i="6"/>
  <c r="D32" i="6"/>
  <c r="D43" i="6"/>
  <c r="D54" i="6"/>
  <c r="D65" i="6"/>
  <c r="D76" i="6"/>
  <c r="D87" i="6"/>
  <c r="D102" i="6"/>
  <c r="O34" i="4"/>
  <c r="P46" i="4"/>
  <c r="B46" i="4"/>
  <c r="A32" i="6"/>
  <c r="P58" i="4"/>
  <c r="B58" i="4"/>
  <c r="A43" i="6"/>
  <c r="B70" i="4"/>
  <c r="A54" i="6"/>
  <c r="B82" i="4"/>
  <c r="A65" i="6"/>
  <c r="B94" i="4"/>
  <c r="A76" i="6"/>
  <c r="B106" i="4"/>
  <c r="A87" i="6"/>
  <c r="B124" i="4"/>
  <c r="A102" i="6"/>
  <c r="B35" i="4"/>
  <c r="O35" i="4"/>
  <c r="P59" i="4"/>
  <c r="B125" i="4"/>
  <c r="A103" i="6"/>
  <c r="B107" i="4"/>
  <c r="A88" i="6"/>
  <c r="B95" i="4"/>
  <c r="A77" i="6"/>
  <c r="B83" i="4"/>
  <c r="A66" i="6"/>
  <c r="B71" i="4"/>
  <c r="A55" i="6"/>
  <c r="B59" i="4"/>
  <c r="A44" i="6"/>
  <c r="P47" i="4"/>
  <c r="B47" i="4"/>
  <c r="A33" i="6"/>
  <c r="A22" i="6"/>
  <c r="F22" i="6"/>
  <c r="H22" i="6"/>
  <c r="D22" i="6"/>
  <c r="C22" i="6"/>
  <c r="F33" i="6"/>
  <c r="H33" i="6"/>
  <c r="F44" i="6"/>
  <c r="H44" i="6"/>
  <c r="F55" i="6"/>
  <c r="H55" i="6"/>
  <c r="F66" i="6"/>
  <c r="H66" i="6"/>
  <c r="F77" i="6"/>
  <c r="H77" i="6"/>
  <c r="F88" i="6"/>
  <c r="H88" i="6"/>
  <c r="F94" i="6"/>
  <c r="H94" i="6"/>
  <c r="F95" i="6"/>
  <c r="H95" i="6"/>
  <c r="F96" i="6"/>
  <c r="H96" i="6"/>
  <c r="F103" i="6"/>
  <c r="H103" i="6"/>
  <c r="F108" i="6"/>
  <c r="H108" i="6"/>
  <c r="F109" i="6"/>
  <c r="H109" i="6"/>
  <c r="F110" i="6"/>
  <c r="H110" i="6"/>
  <c r="F111" i="6"/>
  <c r="H111" i="6"/>
  <c r="F119" i="6"/>
  <c r="H119" i="6"/>
  <c r="H125" i="6"/>
  <c r="D2" i="6"/>
  <c r="D119" i="6"/>
  <c r="C119" i="6"/>
  <c r="C95" i="6"/>
  <c r="C96" i="6"/>
  <c r="D96" i="6"/>
  <c r="D109" i="6"/>
  <c r="C108" i="6"/>
  <c r="D94" i="6"/>
  <c r="D95" i="6"/>
  <c r="C111" i="6"/>
  <c r="C110" i="6"/>
  <c r="C109" i="6"/>
  <c r="C94" i="6"/>
  <c r="D110" i="6"/>
  <c r="D111" i="6"/>
  <c r="D108" i="6"/>
  <c r="C44" i="6"/>
  <c r="C55" i="6"/>
  <c r="C66" i="6"/>
  <c r="C77" i="6"/>
  <c r="C88" i="6"/>
  <c r="C103" i="6"/>
  <c r="K119" i="6"/>
  <c r="C33" i="6"/>
  <c r="D33" i="6"/>
  <c r="D44" i="6"/>
  <c r="D55" i="6"/>
  <c r="D66" i="6"/>
  <c r="D77" i="6"/>
  <c r="D88" i="6"/>
  <c r="D10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101" i="4"/>
  <c r="A82" i="6"/>
  <c r="B99" i="4"/>
  <c r="A81" i="6"/>
  <c r="B89" i="4"/>
  <c r="A71" i="6"/>
  <c r="B87" i="4"/>
  <c r="A70" i="6"/>
  <c r="B77" i="4"/>
  <c r="A60" i="6"/>
  <c r="B75" i="4"/>
  <c r="A59" i="6"/>
  <c r="B65" i="4"/>
  <c r="A49" i="6"/>
  <c r="B63" i="4"/>
  <c r="A48" i="6"/>
  <c r="B53" i="4"/>
  <c r="A38" i="6"/>
  <c r="P51" i="4"/>
  <c r="B51" i="4"/>
  <c r="A37" i="6"/>
  <c r="Q41" i="4"/>
  <c r="B41" i="4"/>
  <c r="A27" i="6"/>
  <c r="A2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<sst xmlns="http://schemas.openxmlformats.org/spreadsheetml/2006/main" count="27981" uniqueCount="20061">
  <si>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</si>
  <si>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</si>
  <si>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</si>
  <si>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</si>
  <si>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</si>
  <si>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</si>
  <si>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</si>
  <si>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</si>
  <si>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</si>
  <si>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</si>
  <si>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</si>
  <si>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</si>
  <si>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</si>
  <si>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</si>
  <si>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</si>
  <si>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</si>
  <si>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</si>
  <si>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</si>
  <si>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</si>
  <si>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</si>
  <si>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</si>
  <si>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</si>
  <si>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</si>
  <si>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</si>
  <si>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</si>
  <si>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</si>
  <si>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</si>
  <si>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</si>
  <si>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</si>
  <si>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</si>
  <si>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</si>
  <si>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</si>
  <si>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</si>
  <si>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</si>
  <si>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</si>
  <si>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</si>
  <si>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</si>
  <si>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</si>
  <si>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</si>
  <si>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</si>
  <si>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</si>
  <si>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</si>
  <si>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</si>
  <si>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</si>
  <si>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</si>
  <si>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</si>
  <si>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</si>
  <si>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</si>
  <si>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</si>
  <si>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</si>
  <si>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</si>
  <si>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</si>
  <si>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</si>
  <si>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</si>
  <si>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</si>
  <si>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</si>
  <si>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</si>
  <si>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</si>
  <si>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</si>
  <si>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</si>
  <si>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</si>
  <si>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</si>
  <si>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</si>
  <si>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</si>
  <si>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</si>
  <si>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</si>
  <si>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</si>
  <si>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</si>
  <si>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</si>
  <si>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</si>
  <si>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</si>
  <si>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</si>
  <si>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</si>
  <si>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</si>
  <si>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</si>
  <si>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</si>
  <si>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</si>
  <si>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</si>
  <si>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</si>
  <si>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</si>
  <si>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</si>
  <si>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</si>
  <si>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</si>
  <si>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</si>
  <si>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</si>
  <si>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</si>
  <si>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</si>
  <si>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</si>
  <si>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</si>
  <si>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</si>
  <si>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</si>
  <si>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</si>
  <si>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</si>
  <si>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</si>
  <si>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</si>
  <si>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</si>
  <si>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</si>
  <si>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</si>
  <si>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</si>
  <si>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</si>
  <si>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</si>
  <si>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</si>
  <si>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</si>
  <si>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</si>
  <si>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</si>
  <si>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</si>
  <si>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</si>
  <si>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</si>
  <si>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</si>
  <si>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</si>
  <si>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</si>
  <si>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</si>
  <si>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</si>
  <si>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</si>
  <si>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</si>
  <si>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</si>
  <si>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</si>
  <si>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</si>
  <si>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</si>
  <si>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</si>
  <si>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</si>
  <si>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</si>
  <si>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</si>
  <si>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</si>
  <si>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</si>
  <si>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</si>
  <si>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</si>
  <si>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</si>
  <si>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</si>
  <si>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</si>
  <si>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</si>
  <si>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</si>
  <si>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</si>
  <si>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</si>
  <si>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</si>
  <si>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</si>
  <si>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</si>
  <si>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</si>
  <si>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</si>
  <si>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</si>
  <si>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</si>
  <si>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</si>
  <si>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</si>
  <si>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</si>
  <si>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</si>
  <si>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</si>
  <si>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</si>
  <si>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</si>
  <si>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</si>
  <si>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</si>
  <si>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</si>
  <si>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</si>
  <si>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</si>
  <si>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</si>
  <si>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</si>
  <si>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</si>
  <si>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</si>
  <si>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</si>
  <si>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</si>
  <si>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</si>
  <si>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</si>
  <si>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</si>
  <si>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</si>
  <si>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</si>
  <si>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</si>
  <si>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</si>
  <si>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</si>
  <si>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</si>
  <si>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</si>
  <si>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</si>
  <si>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</si>
  <si>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</si>
  <si>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</si>
  <si>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</si>
  <si>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</si>
  <si>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</si>
  <si>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</si>
  <si>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</si>
  <si>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</si>
  <si>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</si>
  <si>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</si>
  <si>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</si>
  <si>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</si>
  <si>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</si>
  <si>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</si>
  <si>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</si>
  <si>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</si>
  <si>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</si>
  <si>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</si>
  <si>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</si>
  <si>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</si>
  <si>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</si>
  <si>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</si>
  <si>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</si>
  <si>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</si>
  <si>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</si>
  <si>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</si>
  <si>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</si>
  <si>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</si>
  <si>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</si>
  <si>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</si>
  <si>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</si>
  <si>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</si>
  <si>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</si>
  <si>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</si>
  <si>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</si>
  <si>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</si>
  <si>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</si>
  <si>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</si>
  <si>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</si>
  <si>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</si>
  <si>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</si>
  <si>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</si>
  <si>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</si>
  <si>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</si>
  <si>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</si>
  <si>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</si>
  <si>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</si>
  <si>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</si>
  <si>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</si>
  <si>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</si>
  <si>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</si>
  <si>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</si>
  <si>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</si>
  <si>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</si>
  <si>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</si>
  <si>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</si>
  <si>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</si>
  <si>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</si>
  <si>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</si>
  <si>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</si>
  <si>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</si>
  <si>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</si>
  <si>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</si>
  <si>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</si>
  <si>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</si>
  <si>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</si>
  <si>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</si>
  <si>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</si>
  <si>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</si>
  <si>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</si>
  <si>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</si>
  <si>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</si>
  <si>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</si>
  <si>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</si>
  <si>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</si>
  <si>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</si>
  <si>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</si>
  <si>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</si>
  <si>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</si>
  <si>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</si>
  <si>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</si>
  <si>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</si>
  <si>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</si>
  <si>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</si>
  <si>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</si>
  <si>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</si>
  <si>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</si>
  <si>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</si>
  <si>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</si>
  <si>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</si>
  <si>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</si>
  <si>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</si>
  <si>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</si>
  <si>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</si>
  <si>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</si>
  <si>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</si>
  <si>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</si>
  <si>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</si>
  <si>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</si>
  <si>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</si>
  <si>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</si>
  <si>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</si>
  <si>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</si>
  <si>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</si>
  <si>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</si>
  <si>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</si>
  <si>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</si>
  <si>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</si>
  <si>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</si>
  <si>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</si>
  <si>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</si>
  <si>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</si>
  <si>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</si>
  <si>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</si>
  <si>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</si>
  <si>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</si>
  <si>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</si>
  <si>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</si>
  <si>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</si>
  <si>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</si>
  <si>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</si>
  <si>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</si>
  <si>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</si>
  <si>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</si>
  <si>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</si>
  <si>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</si>
  <si>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</si>
  <si>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</si>
  <si>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</si>
  <si>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</si>
  <si>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</si>
  <si>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</si>
  <si>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</si>
  <si>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</si>
  <si>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</si>
  <si>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</si>
  <si>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</si>
  <si>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</si>
  <si>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</si>
  <si>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</si>
  <si>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</si>
  <si>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</si>
  <si>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</si>
  <si>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</si>
  <si>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</si>
  <si>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</si>
  <si>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</si>
  <si>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</si>
  <si>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</si>
  <si>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</si>
  <si>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</si>
  <si>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</si>
  <si>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</si>
  <si>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</si>
  <si>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</si>
  <si>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</si>
  <si>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</si>
  <si>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</si>
  <si>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</si>
  <si>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</si>
  <si>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</si>
  <si>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</si>
  <si>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</si>
  <si>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</si>
  <si>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</si>
  <si>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</si>
  <si>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</si>
  <si>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</si>
  <si>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</si>
  <si>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</si>
  <si>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</si>
  <si>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</si>
  <si>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</si>
  <si>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</si>
  <si>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</si>
  <si>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</si>
  <si>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</si>
  <si>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</si>
  <si>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</si>
  <si>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</si>
  <si>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</si>
  <si>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</si>
  <si>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</si>
  <si>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</si>
  <si>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</si>
  <si>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</si>
  <si>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</si>
  <si>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</si>
  <si>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</si>
  <si>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</si>
  <si>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</si>
  <si>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</si>
  <si>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</si>
  <si>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</si>
  <si>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</si>
  <si>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</si>
  <si>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</si>
  <si>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</si>
  <si>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</si>
  <si>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</si>
  <si>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</si>
  <si>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</si>
  <si>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</si>
  <si>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</si>
  <si>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</si>
  <si>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</si>
  <si>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</si>
  <si>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</si>
  <si>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</si>
  <si>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</si>
  <si>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</si>
  <si>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</si>
  <si>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</si>
  <si>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</si>
  <si>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</si>
  <si>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</si>
  <si>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</si>
  <si>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</si>
  <si>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</si>
  <si>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</si>
  <si>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</si>
  <si>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</si>
  <si>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</si>
  <si>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</si>
  <si>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</si>
  <si>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</si>
  <si>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</si>
  <si>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</si>
  <si>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</si>
  <si>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</si>
  <si>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</si>
  <si>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</si>
  <si>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</si>
  <si>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</si>
  <si>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</si>
  <si>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</si>
  <si>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</si>
  <si>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</si>
  <si>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</si>
  <si>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</si>
  <si>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</si>
  <si>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</si>
  <si>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</si>
  <si>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</si>
  <si>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</si>
  <si>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</si>
  <si>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</si>
  <si>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</si>
  <si>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</si>
  <si>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</si>
  <si>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</si>
  <si>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</si>
  <si>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</si>
  <si>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</si>
  <si>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</si>
  <si>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</si>
  <si>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</si>
  <si>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</si>
  <si>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</si>
  <si>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</si>
  <si>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</si>
  <si>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</si>
  <si>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</si>
  <si>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</si>
  <si>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</si>
  <si>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</si>
  <si>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</si>
  <si>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</si>
  <si>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</si>
  <si>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</si>
  <si>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</si>
  <si>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</si>
  <si>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</si>
  <si>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</si>
  <si>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</si>
  <si>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</si>
  <si>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</si>
  <si>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</si>
  <si>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</si>
  <si>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</si>
  <si>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</si>
  <si>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</si>
  <si>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</si>
  <si>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</si>
  <si>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</si>
  <si>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</si>
  <si>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</si>
  <si>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</si>
  <si>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</si>
  <si>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</si>
  <si>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</si>
  <si>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</si>
  <si>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</si>
  <si>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</si>
  <si>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</si>
  <si>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</si>
  <si>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</si>
  <si>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</si>
  <si>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</si>
  <si>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</si>
  <si>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</si>
  <si>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</si>
  <si>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</si>
  <si>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</si>
  <si>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</si>
  <si>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</si>
  <si>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</si>
  <si>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</si>
  <si>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</si>
  <si>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</si>
  <si>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</si>
  <si>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</si>
  <si>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</si>
  <si>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</si>
  <si>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</si>
  <si>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</si>
  <si>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</si>
  <si>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</si>
  <si>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</si>
  <si>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</si>
  <si>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</si>
  <si>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</si>
  <si>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</si>
  <si>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</si>
  <si>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</si>
  <si>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</si>
  <si>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</si>
  <si>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</si>
  <si>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</si>
  <si>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</si>
  <si>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</si>
  <si>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</si>
  <si>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</si>
  <si>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</si>
  <si>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</si>
  <si>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</si>
  <si>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</si>
  <si>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</si>
  <si>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</si>
  <si>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</si>
  <si>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</si>
  <si>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</si>
  <si>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</si>
  <si>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</si>
  <si>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</si>
  <si>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</si>
  <si>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</si>
  <si>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</si>
  <si>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</si>
  <si>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</si>
  <si>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</si>
  <si>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</si>
  <si>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</si>
  <si>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</si>
  <si>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</si>
  <si>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</si>
  <si>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</si>
  <si>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</si>
  <si>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</si>
  <si>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</si>
  <si>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</si>
  <si>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</si>
  <si>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</si>
  <si>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</si>
  <si>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</si>
  <si>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</si>
  <si>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</si>
  <si>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</si>
  <si>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</si>
  <si>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</si>
  <si>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</si>
  <si>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</si>
  <si>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</si>
  <si>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</si>
  <si>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</si>
  <si>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</si>
  <si>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</si>
  <si>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</si>
  <si>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</si>
  <si>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</si>
  <si>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</si>
  <si>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</si>
  <si>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</si>
  <si>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</si>
  <si>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</si>
  <si>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</si>
  <si>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</si>
  <si>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</si>
  <si>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</si>
  <si>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</si>
  <si>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</si>
  <si>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</si>
  <si>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</si>
  <si>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</si>
  <si>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</si>
  <si>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</si>
  <si>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</si>
  <si>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</si>
  <si>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</si>
  <si>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</si>
  <si>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</si>
  <si>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</si>
  <si>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</si>
  <si>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</si>
  <si>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</si>
  <si>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</si>
  <si>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</si>
  <si>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</si>
  <si>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</si>
  <si>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</si>
  <si>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</si>
  <si>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</si>
  <si>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</si>
  <si>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</si>
  <si>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</si>
  <si>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</si>
  <si>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</si>
  <si>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</si>
  <si>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</si>
  <si>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</si>
  <si>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</si>
  <si>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</si>
  <si>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</si>
  <si>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</si>
  <si>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</si>
  <si>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</si>
  <si>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</si>
  <si>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</si>
  <si>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</si>
  <si>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</si>
  <si>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</si>
  <si>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</si>
  <si>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</si>
  <si>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</si>
  <si>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</si>
  <si>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</si>
  <si>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</si>
  <si>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</si>
  <si>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</si>
  <si>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</si>
  <si>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</si>
  <si>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</si>
  <si>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</si>
  <si>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</si>
  <si>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</si>
  <si>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</si>
  <si>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</si>
  <si>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</si>
  <si>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</si>
  <si>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</si>
  <si>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</si>
  <si>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</si>
  <si>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</si>
  <si>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</si>
  <si>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</si>
  <si>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</si>
  <si>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</si>
  <si>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</si>
  <si>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</si>
  <si>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</si>
  <si>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</si>
  <si>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</si>
  <si>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</si>
  <si>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</si>
  <si>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</si>
  <si>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</si>
  <si>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</si>
  <si>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</si>
  <si>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</si>
  <si>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</si>
  <si>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</si>
  <si>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</si>
  <si>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</si>
  <si>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</si>
  <si>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</si>
  <si>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</si>
  <si>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</si>
  <si>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</si>
  <si>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</si>
  <si>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</si>
  <si>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</si>
  <si>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</si>
  <si>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</si>
  <si>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</si>
  <si>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</si>
  <si>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</si>
  <si>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</si>
  <si>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</si>
  <si>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</si>
  <si>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</si>
  <si>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</si>
  <si>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</si>
  <si>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</si>
  <si>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</si>
  <si>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</si>
  <si>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</si>
  <si>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</si>
  <si>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</si>
  <si>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</si>
  <si>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</si>
  <si>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</si>
  <si>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</si>
  <si>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</si>
  <si>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</si>
  <si>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</si>
  <si>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</si>
  <si>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</si>
  <si>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</si>
  <si>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</si>
  <si>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</si>
  <si>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</si>
  <si>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</si>
  <si>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</si>
  <si>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</si>
  <si>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</si>
  <si>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</si>
  <si>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</si>
  <si>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</si>
  <si>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</si>
  <si>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</si>
  <si>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</si>
  <si>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</si>
  <si>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</si>
  <si>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</si>
  <si>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</si>
  <si>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</si>
  <si>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</si>
  <si>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</si>
  <si>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</si>
  <si>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</si>
  <si>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</si>
  <si>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</si>
  <si>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</si>
  <si>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</si>
  <si>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</si>
  <si>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</si>
  <si>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</si>
  <si>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</si>
  <si>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</si>
  <si>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</si>
  <si>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</si>
  <si>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</si>
  <si>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</si>
  <si>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</si>
  <si>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</si>
  <si>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</si>
  <si>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</si>
  <si>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</si>
  <si>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</si>
  <si>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</si>
  <si>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</si>
  <si>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</si>
  <si>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</si>
  <si>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</si>
  <si>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</si>
  <si>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</si>
  <si>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</si>
  <si>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</si>
  <si>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</si>
  <si>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</si>
  <si>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</si>
  <si>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</si>
  <si>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</si>
  <si>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</si>
  <si>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</si>
  <si>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</si>
  <si>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</si>
  <si>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</si>
  <si>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</si>
  <si>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</si>
  <si>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</si>
  <si>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</si>
  <si>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</si>
  <si>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</si>
  <si>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</si>
  <si>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</si>
  <si>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</si>
  <si>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</si>
  <si>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</si>
  <si>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</si>
  <si>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</si>
  <si>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</si>
  <si>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</si>
  <si>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</si>
  <si>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</si>
  <si>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</si>
  <si>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</si>
  <si>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</si>
  <si>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</si>
  <si>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</si>
  <si>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</si>
  <si>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</si>
  <si>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</si>
  <si>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</si>
  <si>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</si>
  <si>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</si>
  <si>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</si>
  <si>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</si>
  <si>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</si>
  <si>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</si>
  <si>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</si>
  <si>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</si>
  <si>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</si>
  <si>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</si>
  <si>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</si>
  <si>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</si>
  <si>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</si>
  <si>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</si>
  <si>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</si>
  <si>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</si>
  <si>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</si>
  <si>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</si>
  <si>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</si>
  <si>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</si>
  <si>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</si>
  <si>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</si>
  <si>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</si>
  <si>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</si>
  <si>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</si>
  <si>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</si>
  <si>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</si>
  <si>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</si>
  <si>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</si>
  <si>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</si>
  <si>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</si>
  <si>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</si>
  <si>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</si>
  <si>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</si>
  <si>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</si>
  <si>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</si>
  <si>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</si>
  <si>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</si>
  <si>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</si>
  <si>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</si>
  <si>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</si>
  <si>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</si>
  <si>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</si>
  <si>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</si>
  <si>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</si>
  <si>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</si>
  <si>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</si>
  <si>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</si>
  <si>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</si>
  <si>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</si>
  <si>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</si>
  <si>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</si>
  <si>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</si>
  <si>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</si>
  <si>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</si>
  <si>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</si>
  <si>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</si>
  <si>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</si>
  <si>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</si>
  <si>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</si>
  <si>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</si>
  <si>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</si>
  <si>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</si>
  <si>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</si>
  <si>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</si>
  <si>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</si>
  <si>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</si>
  <si>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</si>
  <si>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</si>
  <si>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</si>
  <si>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</si>
  <si>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</si>
  <si>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</si>
  <si>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</si>
  <si>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</si>
  <si>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</si>
  <si>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</si>
  <si>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</si>
  <si>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</si>
  <si>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</si>
  <si>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</si>
  <si>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</si>
  <si>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</si>
  <si>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</si>
  <si>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</si>
  <si>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</si>
  <si>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</si>
  <si>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</si>
  <si>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</si>
  <si>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</si>
  <si>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</si>
  <si>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</si>
  <si>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</si>
  <si>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</si>
  <si>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</si>
  <si>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</si>
  <si>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</si>
  <si>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</si>
  <si>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</si>
  <si>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</si>
  <si>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</si>
  <si>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</si>
  <si>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</si>
  <si>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</si>
  <si>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</si>
  <si>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</si>
  <si>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</si>
  <si>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</si>
  <si>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</si>
  <si>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</si>
  <si>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</si>
  <si>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</si>
  <si>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</si>
  <si>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</si>
  <si>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</si>
  <si>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</si>
  <si>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</si>
  <si>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</si>
  <si>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</si>
  <si>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</si>
  <si>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</si>
  <si>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</si>
  <si>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</si>
  <si>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</si>
  <si>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</si>
  <si>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</si>
  <si>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</si>
  <si>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</si>
  <si>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</si>
  <si>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</si>
  <si>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</si>
  <si>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</si>
  <si>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</si>
  <si>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</si>
  <si>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</si>
  <si>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</si>
  <si>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</si>
  <si>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</si>
  <si>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</si>
  <si>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</si>
  <si>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</si>
  <si>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</si>
  <si>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</si>
  <si>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</si>
  <si>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</si>
  <si>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</si>
  <si>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</si>
  <si>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</si>
  <si>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</si>
  <si>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</si>
  <si>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</si>
  <si>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</si>
  <si>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</si>
  <si>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</si>
  <si>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</si>
  <si>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</si>
  <si>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</si>
  <si>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</si>
  <si>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</si>
  <si>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</si>
  <si>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</si>
  <si>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</si>
  <si>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</si>
  <si>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</si>
  <si>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</si>
  <si>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</si>
  <si>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</si>
  <si>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</si>
  <si>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</si>
  <si>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</si>
  <si>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</si>
  <si>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</si>
  <si>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</si>
  <si>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</si>
  <si>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</si>
  <si>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</si>
  <si>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</si>
  <si>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</si>
  <si>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</si>
  <si>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</si>
  <si>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</si>
  <si>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</si>
  <si>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</si>
  <si>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</si>
  <si>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</si>
  <si>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</si>
  <si>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</si>
  <si>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</si>
  <si>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</si>
  <si>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</si>
  <si>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</si>
  <si>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</si>
  <si>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</si>
  <si>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</si>
  <si>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</si>
  <si>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</si>
  <si>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</si>
  <si>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</si>
  <si>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</si>
  <si>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</si>
  <si>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</si>
  <si>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</si>
  <si>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</si>
  <si>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</si>
  <si>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</si>
  <si>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</si>
  <si>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</si>
  <si>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</si>
  <si>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</si>
  <si>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</si>
  <si>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</si>
  <si>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</si>
  <si>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</si>
  <si>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</si>
  <si>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</si>
  <si>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</si>
  <si>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</si>
  <si>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</si>
  <si>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</si>
  <si>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</si>
  <si>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</si>
  <si>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</si>
  <si>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</si>
  <si>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</si>
  <si>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</si>
  <si>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</si>
  <si>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</si>
  <si>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</si>
  <si>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</si>
  <si>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</si>
  <si>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</si>
  <si>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</si>
  <si>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</si>
  <si>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</si>
  <si>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</si>
  <si>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</si>
  <si>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</si>
  <si>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</si>
  <si>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</si>
  <si>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</si>
  <si>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</si>
  <si>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</si>
  <si>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</si>
  <si>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</si>
  <si>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</si>
  <si>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</si>
  <si>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</si>
  <si>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</si>
  <si>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</si>
  <si>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</si>
  <si>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</si>
  <si>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</si>
  <si>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</si>
  <si>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</si>
  <si>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</si>
  <si>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</si>
  <si>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</si>
  <si>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</si>
  <si>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</si>
  <si>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</si>
  <si>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</si>
  <si>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</si>
  <si>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</si>
  <si>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</si>
  <si>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</si>
  <si>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</si>
  <si>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</si>
  <si>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</si>
  <si>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</si>
  <si>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</si>
  <si>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</si>
  <si>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</si>
  <si>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</si>
  <si>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</si>
  <si>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</si>
  <si>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</si>
  <si>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</si>
  <si>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</si>
  <si>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</si>
  <si>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</si>
  <si>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</si>
  <si>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</si>
  <si>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</si>
  <si>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</si>
  <si>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</si>
  <si>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</si>
  <si>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</si>
  <si>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</si>
  <si>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</si>
  <si>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</si>
  <si>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</si>
  <si>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</si>
  <si>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</si>
  <si>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</si>
  <si>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</si>
  <si>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</si>
  <si>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</si>
  <si>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</si>
  <si>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</si>
  <si>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</si>
  <si>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</si>
  <si>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</si>
  <si>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</si>
  <si>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</si>
  <si>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</si>
  <si>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</si>
  <si>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</si>
  <si>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</si>
  <si>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</si>
  <si>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</si>
  <si>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</si>
  <si>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</si>
  <si>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</si>
  <si>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</si>
  <si>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</si>
  <si>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</si>
  <si>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</si>
  <si>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</si>
  <si>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</si>
  <si>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</si>
  <si>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</si>
  <si>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</si>
  <si>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</si>
  <si>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</si>
  <si>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</si>
  <si>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</si>
  <si>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</si>
  <si>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</si>
  <si>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</si>
  <si>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</si>
  <si>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</si>
  <si>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</si>
  <si>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</si>
  <si>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</si>
  <si>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</si>
  <si>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</si>
  <si>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</si>
  <si>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</si>
  <si>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</si>
  <si>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</si>
  <si>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</si>
  <si>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</si>
  <si>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</si>
  <si>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</si>
  <si>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</si>
  <si>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</si>
  <si>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</si>
  <si>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</si>
  <si>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</si>
  <si>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</si>
  <si>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</si>
  <si>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</si>
  <si>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</si>
  <si>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</si>
  <si>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</si>
  <si>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</si>
  <si>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</si>
  <si>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</si>
  <si>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</si>
  <si>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</si>
  <si>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</si>
  <si>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</si>
  <si>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</si>
  <si>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</si>
  <si>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</si>
  <si>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</si>
  <si>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</si>
  <si>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</si>
  <si>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</si>
  <si>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</si>
  <si>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</si>
  <si>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</si>
  <si>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</si>
  <si>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</si>
  <si>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</si>
  <si>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</si>
  <si>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</si>
  <si>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</si>
  <si>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</si>
  <si>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</si>
  <si>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</si>
  <si>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</si>
  <si>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</si>
  <si>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</si>
  <si>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</si>
  <si>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</si>
  <si>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</si>
  <si>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</si>
  <si>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</si>
  <si>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</si>
  <si>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</si>
  <si>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</si>
  <si>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</si>
  <si>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</si>
  <si>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</si>
  <si>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</si>
  <si>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</si>
  <si>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</si>
  <si>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</si>
  <si>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</si>
  <si>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</si>
  <si>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</si>
  <si>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</si>
  <si>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</si>
  <si>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</si>
  <si>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</si>
  <si>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</si>
  <si>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</si>
  <si>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</si>
  <si>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</si>
  <si>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</si>
  <si>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</si>
  <si>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</si>
  <si>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</si>
  <si>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</si>
  <si>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</si>
  <si>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</si>
  <si>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</si>
  <si>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</si>
  <si>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</si>
  <si>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</si>
  <si>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</si>
  <si>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</si>
  <si>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</si>
  <si>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</si>
  <si>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</si>
  <si>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</si>
  <si>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</si>
  <si>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</si>
  <si>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</si>
  <si>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</si>
  <si>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</si>
  <si>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</si>
  <si>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</si>
  <si>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</si>
  <si>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</si>
  <si>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</si>
  <si>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</si>
  <si>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</si>
  <si>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</si>
  <si>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</si>
  <si>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</si>
  <si>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</si>
  <si>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</si>
  <si>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</si>
  <si>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</si>
  <si>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</si>
  <si>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</si>
  <si>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</si>
  <si>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</si>
  <si>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</si>
  <si>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</si>
  <si>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</si>
  <si>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</si>
  <si>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</si>
  <si>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</si>
  <si>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</si>
  <si>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</si>
  <si>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</si>
  <si>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</si>
  <si>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</si>
  <si>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</si>
  <si>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</si>
  <si>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</si>
  <si>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</si>
  <si>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</si>
  <si>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</si>
  <si>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</si>
  <si>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</si>
  <si>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</si>
  <si>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</si>
  <si>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</si>
  <si>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</si>
  <si>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</si>
  <si>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</si>
  <si>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</si>
  <si>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</si>
  <si>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</si>
  <si>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</si>
  <si>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</si>
  <si>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</si>
  <si>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</si>
  <si>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</si>
  <si>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</si>
  <si>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</si>
  <si>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</si>
  <si>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</si>
  <si>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</si>
  <si>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</si>
  <si>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</si>
  <si>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</si>
  <si>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</si>
  <si>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</si>
  <si>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</si>
  <si>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</si>
  <si>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</si>
  <si>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</si>
  <si>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</si>
  <si>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</si>
  <si>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</si>
  <si>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</si>
  <si>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</si>
  <si>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</si>
  <si>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</si>
  <si>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</si>
  <si>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</si>
  <si>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</si>
  <si>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</si>
  <si>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</si>
  <si>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</si>
  <si>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</si>
  <si>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</si>
  <si>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</si>
  <si>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</si>
  <si>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</si>
  <si>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</si>
  <si>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</si>
  <si>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</si>
  <si>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</si>
  <si>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</si>
  <si>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</si>
  <si>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</si>
  <si>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</si>
  <si>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</si>
  <si>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</si>
  <si>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</si>
  <si>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</si>
  <si>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</si>
  <si>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</si>
  <si>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</si>
  <si>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</si>
  <si>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</si>
  <si>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</si>
  <si>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</si>
  <si>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</si>
  <si>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</si>
  <si>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</si>
  <si>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</si>
  <si>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</si>
  <si>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</si>
  <si>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</si>
  <si>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</si>
  <si>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</si>
  <si>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</si>
  <si>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</si>
  <si>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</si>
  <si>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</si>
  <si>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</si>
  <si>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</si>
  <si>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</si>
  <si>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</si>
  <si>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</si>
  <si>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</si>
  <si>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</si>
  <si>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</si>
  <si>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</si>
  <si>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</si>
  <si>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</si>
  <si>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</si>
  <si>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</si>
  <si>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</si>
  <si>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</si>
  <si>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</si>
  <si>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</si>
  <si>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</si>
  <si>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</si>
  <si>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</si>
  <si>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</si>
  <si>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</si>
  <si>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</si>
  <si>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</si>
  <si>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</si>
  <si>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</si>
  <si>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</si>
  <si>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</si>
  <si>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</si>
  <si>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</si>
  <si>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</si>
  <si>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</si>
  <si>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</si>
  <si>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</si>
  <si>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</si>
  <si>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</si>
  <si>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</si>
  <si>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</si>
  <si>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</si>
  <si>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</si>
  <si>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</si>
  <si>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</si>
  <si>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</si>
  <si>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</si>
  <si>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</si>
  <si>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</si>
  <si>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</si>
  <si>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</si>
  <si>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</si>
  <si>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</si>
  <si>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</si>
  <si>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</si>
  <si>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</si>
  <si>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</si>
  <si>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</si>
  <si>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</si>
  <si>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</si>
  <si>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</si>
  <si>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</si>
  <si>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</si>
  <si>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</si>
  <si>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</si>
  <si>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</si>
  <si>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</si>
  <si>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</si>
  <si>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</si>
  <si>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</si>
  <si>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</si>
  <si>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</si>
  <si>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</si>
  <si>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</si>
  <si>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</si>
  <si>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</si>
  <si>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</si>
  <si>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</si>
  <si>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</si>
  <si>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</si>
  <si>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</si>
  <si>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</si>
  <si>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</si>
  <si>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</si>
  <si>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</si>
  <si>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</si>
  <si>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</si>
  <si>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</si>
  <si>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</si>
  <si>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</si>
  <si>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</si>
  <si>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</si>
  <si>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</si>
  <si>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</si>
  <si>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</si>
  <si>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</si>
  <si>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</si>
  <si>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</si>
  <si>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</si>
  <si>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</si>
  <si>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</si>
  <si>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</si>
  <si>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</si>
  <si>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</si>
  <si>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</si>
  <si>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</si>
  <si>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</si>
  <si>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</si>
  <si>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</si>
  <si>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</si>
  <si>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</si>
  <si>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</si>
  <si>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</si>
  <si>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</si>
  <si>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</si>
  <si>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</si>
  <si>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</si>
  <si>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</si>
  <si>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</si>
  <si>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</si>
  <si>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</si>
  <si>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</si>
  <si>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</si>
  <si>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</si>
  <si>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</si>
  <si>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</si>
  <si>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</si>
  <si>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</si>
  <si>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</si>
  <si>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</si>
  <si>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</si>
  <si>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</si>
  <si>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</si>
  <si>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</si>
  <si>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</si>
  <si>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</si>
  <si>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</si>
  <si>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</si>
  <si>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</si>
  <si>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</si>
  <si>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</si>
  <si>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</si>
  <si>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</si>
  <si>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</si>
  <si>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</si>
  <si>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</si>
  <si>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</si>
  <si>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</si>
  <si>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</si>
  <si>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</si>
  <si>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</si>
  <si>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</si>
  <si>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</si>
  <si>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</si>
  <si>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</si>
  <si>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</si>
  <si>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</si>
  <si>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</si>
  <si>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</si>
  <si>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</si>
  <si>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</si>
  <si>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</si>
  <si>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</si>
  <si>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</si>
  <si>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</si>
  <si>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</si>
  <si>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</si>
  <si>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</si>
  <si>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</si>
  <si>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</si>
  <si>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</si>
  <si>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</si>
  <si>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</si>
  <si>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</si>
  <si>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</si>
  <si>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</si>
  <si>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</si>
  <si>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</si>
  <si>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</si>
  <si>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</si>
  <si>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</si>
  <si>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</si>
  <si>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</si>
  <si>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</si>
  <si>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</si>
  <si>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</si>
  <si>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</si>
  <si>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</si>
  <si>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</si>
  <si>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</si>
  <si>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</si>
  <si>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</si>
  <si>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</si>
  <si>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</si>
  <si>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</si>
  <si>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</si>
  <si>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</si>
  <si>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</si>
  <si>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</si>
  <si>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</si>
  <si>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</si>
  <si>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</si>
  <si>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</si>
  <si>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</si>
  <si>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</si>
  <si>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</si>
  <si>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</si>
  <si>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</si>
  <si>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</si>
  <si>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</si>
  <si>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</si>
  <si>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</si>
  <si>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</si>
  <si>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</si>
  <si>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</si>
  <si>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</si>
  <si>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</si>
  <si>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</si>
  <si>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</si>
  <si>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</si>
  <si>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</si>
  <si>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</si>
  <si>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</si>
  <si>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</si>
  <si>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</si>
  <si>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</si>
  <si>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</si>
  <si>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</si>
  <si>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</si>
  <si>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</si>
  <si>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</si>
  <si>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</si>
  <si>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</si>
  <si>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</si>
  <si>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</si>
  <si>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</si>
  <si>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</si>
  <si>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</si>
  <si>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</si>
  <si>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</si>
  <si>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</si>
  <si>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</si>
  <si>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</si>
  <si>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</si>
  <si>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</si>
  <si>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</si>
  <si>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</si>
  <si>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</si>
  <si>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</si>
  <si>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</si>
  <si>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</si>
  <si>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</si>
  <si>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</si>
  <si>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</si>
  <si>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</si>
  <si>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</si>
  <si>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</si>
  <si>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</si>
  <si>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</si>
  <si>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</si>
  <si>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</si>
  <si>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</si>
  <si>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</si>
  <si>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</si>
  <si>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</si>
  <si>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</si>
  <si>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</si>
  <si>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</si>
  <si>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</si>
  <si>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</si>
  <si>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</si>
  <si>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</si>
  <si>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</si>
  <si>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</si>
  <si>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</si>
  <si>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</si>
  <si>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</si>
  <si>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</si>
  <si>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</si>
  <si>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</si>
  <si>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</si>
  <si>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</si>
  <si>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</si>
  <si>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</si>
  <si>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</si>
  <si>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</si>
  <si>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</si>
  <si>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</si>
  <si>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</si>
  <si>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</si>
  <si>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</si>
  <si>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</si>
  <si>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</si>
  <si>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</si>
  <si>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</si>
  <si>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</si>
  <si>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</si>
  <si>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</si>
  <si>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</si>
  <si>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</si>
  <si>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</si>
  <si>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</si>
  <si>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</si>
  <si>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</si>
  <si>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</si>
  <si>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</si>
  <si>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</si>
  <si>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</si>
  <si>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</si>
  <si>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</si>
  <si>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</si>
  <si>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</si>
  <si>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</si>
  <si>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</si>
  <si>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</si>
  <si>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</si>
  <si>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</si>
  <si>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</si>
  <si>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</si>
  <si>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</si>
  <si>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</si>
  <si>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</si>
  <si>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</si>
  <si>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</si>
  <si>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</si>
  <si>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</si>
  <si>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</si>
  <si>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</si>
  <si>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</si>
  <si>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</si>
  <si>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</si>
  <si>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</si>
  <si>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</si>
  <si>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</si>
  <si>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</si>
  <si>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</si>
  <si>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</si>
  <si>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</si>
  <si>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</si>
  <si>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</si>
  <si>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</si>
  <si>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</si>
  <si>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</si>
  <si>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</si>
  <si>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</si>
  <si>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</si>
  <si>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</si>
  <si>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</si>
  <si>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</si>
  <si>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</si>
  <si>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</si>
  <si>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</si>
  <si>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</si>
  <si>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</si>
  <si>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</si>
  <si>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</si>
  <si>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</si>
  <si>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</si>
  <si>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</si>
  <si>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</si>
  <si>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</si>
  <si>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</si>
  <si>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</si>
  <si>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</si>
  <si>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</si>
  <si>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</si>
  <si>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</si>
  <si>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</si>
  <si>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</si>
  <si>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</si>
  <si>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</si>
  <si>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</si>
  <si>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</si>
  <si>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</si>
  <si>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</si>
  <si>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</si>
  <si>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</si>
  <si>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</si>
  <si>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</si>
  <si>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</si>
  <si>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</si>
  <si>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</si>
  <si>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</si>
  <si>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</si>
  <si>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</si>
  <si>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</si>
  <si>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</si>
  <si>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</si>
  <si>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</si>
  <si>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</si>
  <si>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</si>
  <si>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</si>
  <si>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</si>
  <si>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</si>
  <si>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</si>
  <si>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</si>
  <si>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</si>
  <si>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</si>
  <si>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</si>
  <si>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</si>
  <si>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</si>
  <si>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</si>
  <si>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</si>
  <si>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</si>
  <si>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</si>
  <si>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</si>
  <si>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</si>
  <si>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</si>
  <si>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</si>
  <si>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</si>
  <si>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</si>
  <si>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</si>
  <si>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</si>
  <si>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</si>
  <si>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</si>
  <si>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</si>
  <si>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</si>
  <si>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</si>
  <si>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</si>
  <si>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</si>
  <si>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</si>
  <si>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</si>
  <si>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</si>
  <si>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</si>
  <si>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</si>
  <si>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</si>
  <si>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</si>
  <si>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</si>
  <si>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</si>
  <si>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</si>
  <si>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</si>
  <si>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</si>
  <si>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</si>
  <si>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</si>
  <si>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</si>
  <si>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</si>
  <si>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</si>
  <si>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</si>
  <si>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</si>
  <si>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</si>
  <si>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</si>
  <si>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</si>
  <si>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</si>
  <si>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</si>
  <si>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</si>
  <si>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</si>
  <si>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</si>
  <si>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</si>
  <si>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</si>
  <si>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</si>
  <si>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</si>
  <si>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</si>
  <si>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</si>
  <si>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</si>
  <si>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</si>
  <si>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</si>
  <si>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</si>
  <si>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</si>
  <si>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</si>
  <si>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</si>
  <si>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</si>
  <si>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</si>
  <si>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</si>
  <si>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</si>
  <si>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</si>
  <si>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</si>
  <si>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</si>
  <si>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</si>
  <si>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</si>
  <si>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</si>
  <si>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</si>
  <si>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</si>
  <si>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</si>
  <si>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</si>
  <si>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</si>
  <si>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</si>
  <si>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</si>
  <si>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</si>
  <si>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</si>
  <si>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</si>
  <si>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</si>
  <si>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</si>
  <si>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</si>
  <si>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</si>
  <si>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</si>
  <si>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</si>
  <si>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</si>
  <si>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</si>
  <si>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</si>
  <si>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</si>
  <si>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</si>
  <si>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</si>
  <si>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</si>
  <si>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</si>
  <si>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</si>
  <si>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</si>
  <si>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</si>
  <si>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</si>
  <si>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</si>
  <si>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</si>
  <si>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</si>
  <si>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</si>
  <si>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</si>
  <si>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</si>
  <si>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</si>
  <si>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</si>
  <si>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</si>
  <si>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</si>
  <si>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</si>
  <si>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</si>
  <si>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</si>
  <si>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</si>
  <si>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</si>
  <si>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</si>
  <si>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</si>
  <si>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</si>
  <si>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</si>
  <si>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</si>
  <si>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</si>
  <si>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</si>
  <si>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</si>
  <si>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</si>
  <si>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</si>
  <si>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</si>
  <si>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</si>
  <si>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</si>
  <si>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</si>
  <si>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</si>
  <si>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</si>
  <si>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</si>
  <si>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</si>
  <si>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</si>
  <si>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</si>
  <si>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</si>
  <si>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</si>
  <si>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</si>
  <si>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</si>
  <si>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</si>
  <si>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</si>
  <si>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</si>
  <si>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</si>
  <si>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</si>
  <si>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</si>
  <si>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</si>
  <si>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</si>
  <si>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</si>
  <si>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</si>
  <si>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</si>
  <si>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</si>
  <si>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</si>
  <si>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</si>
  <si>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</si>
  <si>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</si>
  <si>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</si>
  <si>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</si>
  <si>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</si>
  <si>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</si>
  <si>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</si>
  <si>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</si>
  <si>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</si>
  <si>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</si>
  <si>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</si>
  <si>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</si>
  <si>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</si>
  <si>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</si>
  <si>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</si>
  <si>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</si>
  <si>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</si>
  <si>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</si>
  <si>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</si>
  <si>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</si>
  <si>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</si>
  <si>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</si>
  <si>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</si>
  <si>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</si>
  <si>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</si>
  <si>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</si>
  <si>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</si>
  <si>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</si>
  <si>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</si>
  <si>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</si>
  <si>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</si>
  <si>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</si>
  <si>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</si>
  <si>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</si>
  <si>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</si>
  <si>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</si>
  <si>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</si>
  <si>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</si>
  <si>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</si>
  <si>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</si>
  <si>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</si>
  <si>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</si>
  <si>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</si>
  <si>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</si>
  <si>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</si>
  <si>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</si>
  <si>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</si>
  <si>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</si>
  <si>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</si>
  <si>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</si>
  <si>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</si>
  <si>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</si>
  <si>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</si>
  <si>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</si>
  <si>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</si>
  <si>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</si>
  <si>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</si>
  <si>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</si>
  <si>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</si>
  <si>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</si>
  <si>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</si>
  <si>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</si>
  <si>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</si>
  <si>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</si>
  <si>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</si>
  <si>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</si>
  <si>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</si>
  <si>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</si>
  <si>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</si>
  <si>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</si>
  <si>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</si>
  <si>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</si>
  <si>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</si>
  <si>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</si>
  <si>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</si>
  <si>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</si>
  <si>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</si>
  <si>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</si>
  <si>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</si>
  <si>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</si>
  <si>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</si>
  <si>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</si>
  <si>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</si>
  <si>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</si>
  <si>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</si>
  <si>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</si>
  <si>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</si>
  <si>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</si>
  <si>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</si>
  <si>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</si>
  <si>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</si>
  <si>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</si>
  <si>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</si>
  <si>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</si>
  <si>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</si>
  <si>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</si>
  <si>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</si>
  <si>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</si>
  <si>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</si>
  <si>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</si>
  <si>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</si>
  <si>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</si>
  <si>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</si>
  <si>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</si>
  <si>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</si>
  <si>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</si>
  <si>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</si>
  <si>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</si>
  <si>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</si>
  <si>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</si>
  <si>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</si>
  <si>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</si>
  <si>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</si>
  <si>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</si>
  <si>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</si>
  <si>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</si>
  <si>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</si>
  <si>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</si>
  <si>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</si>
  <si>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</si>
  <si>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</si>
  <si>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</si>
  <si>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</si>
  <si>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</si>
  <si>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</si>
  <si>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</si>
  <si>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</si>
  <si>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</si>
  <si>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</si>
  <si>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</si>
  <si>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</si>
  <si>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</si>
  <si>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</si>
  <si>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</si>
  <si>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</si>
  <si>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</si>
  <si>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</si>
  <si>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</si>
  <si>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</si>
  <si>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</si>
  <si>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</si>
  <si>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</si>
  <si>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</si>
  <si>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</si>
  <si>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</si>
  <si>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</si>
  <si>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</si>
  <si>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</si>
  <si>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</si>
  <si>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</si>
  <si>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</si>
  <si>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</si>
  <si>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</si>
  <si>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</si>
  <si>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</si>
  <si>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</si>
  <si>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</si>
  <si>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</si>
  <si>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</si>
  <si>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</si>
  <si>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</si>
  <si>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</si>
  <si>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</si>
  <si>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</si>
  <si>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</si>
  <si>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</si>
  <si>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</si>
  <si>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</si>
  <si>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</si>
  <si>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</si>
  <si>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</si>
  <si>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</si>
  <si>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</si>
  <si>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</si>
  <si>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</si>
  <si>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</si>
  <si>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</si>
  <si>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</si>
  <si>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</si>
  <si>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</si>
  <si>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</si>
  <si>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</si>
  <si>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</si>
  <si>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</si>
  <si>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</si>
  <si>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</si>
  <si>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</si>
  <si>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</si>
  <si>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</si>
  <si>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</si>
  <si>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</si>
  <si>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</si>
  <si>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</si>
  <si>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</si>
  <si>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</si>
  <si>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</si>
  <si>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</si>
  <si>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</si>
  <si>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</si>
  <si>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</si>
  <si>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</si>
  <si>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</si>
  <si>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</si>
  <si>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</si>
  <si>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</si>
  <si>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</si>
  <si>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</si>
  <si>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</si>
  <si>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</si>
  <si>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</si>
  <si>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</si>
  <si>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</si>
  <si>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</si>
  <si>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</si>
  <si>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</si>
  <si>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</si>
  <si>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</si>
  <si>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</si>
  <si>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</si>
  <si>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</si>
  <si>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</si>
  <si>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</si>
  <si>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</si>
  <si>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</si>
  <si>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</si>
  <si>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</si>
  <si>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</si>
  <si>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</si>
  <si>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</si>
  <si>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</si>
  <si>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</si>
  <si>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</si>
  <si>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</si>
  <si>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</si>
  <si>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</si>
  <si>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</si>
  <si>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</si>
  <si>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</si>
  <si>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</si>
  <si>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</si>
  <si>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</si>
  <si>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</si>
  <si>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</si>
  <si>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</si>
  <si>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</si>
  <si>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</si>
  <si>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</si>
  <si>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</si>
  <si>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</si>
  <si>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</si>
  <si>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</si>
  <si>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</si>
  <si>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</si>
  <si>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</si>
  <si>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</si>
  <si>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</si>
  <si>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</si>
  <si>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</si>
  <si>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</si>
  <si>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</si>
  <si>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</si>
  <si>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</si>
  <si>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</si>
  <si>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</si>
  <si>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</si>
  <si>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</si>
  <si>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</si>
  <si>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</si>
  <si>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</si>
  <si>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</si>
  <si>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</si>
  <si>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</si>
  <si>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</si>
  <si>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</si>
  <si>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</si>
  <si>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</si>
  <si>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</si>
  <si>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</si>
  <si>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</si>
  <si>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</si>
  <si>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</si>
  <si>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</si>
  <si>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</si>
  <si>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</si>
  <si>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</si>
  <si>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</si>
  <si>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</si>
  <si>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</si>
  <si>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</si>
  <si>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</si>
  <si>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</si>
  <si>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</si>
  <si>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</si>
  <si>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</si>
  <si>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</si>
  <si>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</si>
  <si>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</si>
  <si>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</si>
  <si>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</si>
  <si>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</si>
  <si>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</si>
  <si>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</si>
  <si>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</si>
  <si>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</si>
  <si>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</si>
  <si>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</si>
  <si>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</si>
  <si>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</si>
  <si>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</si>
  <si>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</si>
  <si>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</si>
  <si>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</si>
  <si>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</si>
  <si>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</si>
  <si>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</si>
  <si>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</si>
  <si>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</si>
  <si>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</si>
  <si>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</si>
  <si>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</si>
  <si>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</si>
  <si>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</si>
  <si>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</si>
  <si>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</si>
  <si>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</si>
  <si>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</si>
  <si>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</si>
  <si>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</si>
  <si>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</si>
  <si>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</si>
  <si>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</si>
  <si>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</si>
  <si>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</si>
  <si>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</si>
  <si>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</si>
  <si>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</si>
  <si>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</si>
  <si>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</si>
  <si>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</si>
  <si>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</si>
  <si>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</si>
  <si>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</si>
  <si>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</si>
  <si>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</si>
  <si>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</si>
  <si>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</si>
  <si>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</si>
  <si>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</si>
  <si>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</si>
  <si>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</si>
  <si>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</si>
  <si>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</si>
  <si>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</si>
  <si>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</si>
  <si>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</si>
  <si>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</si>
  <si>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</si>
  <si>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</si>
  <si>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</si>
  <si>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</si>
  <si>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</si>
  <si>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</si>
  <si>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</si>
  <si>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</si>
  <si>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</si>
  <si>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</si>
  <si>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</si>
  <si>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</si>
  <si>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</si>
  <si>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</si>
  <si>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</si>
  <si>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</si>
  <si>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</si>
  <si>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</si>
  <si>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</si>
  <si>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</si>
  <si>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</si>
  <si>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</si>
  <si>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</si>
  <si>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</si>
  <si>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</si>
  <si>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</si>
  <si>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</si>
  <si>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</si>
  <si>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</si>
  <si>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</si>
  <si>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</si>
  <si>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</si>
  <si>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</si>
  <si>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</si>
  <si>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</si>
  <si>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</si>
  <si>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</si>
  <si>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</si>
  <si>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</si>
  <si>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</si>
  <si>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</si>
  <si>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</si>
  <si>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</si>
  <si>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</si>
  <si>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</si>
  <si>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</si>
  <si>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</si>
  <si>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</si>
  <si>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</si>
  <si>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</si>
  <si>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</si>
  <si>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</si>
  <si>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</si>
  <si>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</si>
  <si>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</si>
  <si>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</si>
  <si>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</si>
  <si>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</si>
  <si>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</si>
  <si>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</si>
  <si>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</si>
  <si>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</si>
  <si>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</si>
  <si>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</si>
  <si>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</si>
  <si>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</si>
  <si>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</si>
  <si>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</si>
  <si>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</si>
  <si>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</si>
  <si>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</si>
  <si>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</si>
  <si>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</si>
  <si>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</si>
  <si>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</si>
  <si>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</si>
  <si>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</si>
  <si>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</si>
  <si>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</si>
  <si>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</si>
  <si>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</si>
  <si>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</si>
  <si>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</si>
  <si>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</si>
  <si>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</si>
  <si>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</si>
  <si>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</si>
  <si>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</si>
  <si>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</si>
  <si>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</si>
  <si>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</si>
  <si>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</si>
  <si>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</si>
  <si>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</si>
  <si>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</si>
  <si>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</si>
  <si>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</si>
  <si>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</si>
  <si>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</si>
  <si>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</si>
  <si>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</si>
  <si>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</si>
  <si>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</si>
  <si>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</si>
  <si>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</si>
  <si>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</si>
  <si>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</si>
  <si>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</si>
  <si>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</si>
  <si>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</si>
  <si>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</si>
  <si>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</si>
  <si>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</si>
  <si>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</si>
  <si>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</si>
  <si>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</si>
  <si>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</si>
  <si>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</si>
  <si>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</si>
  <si>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</si>
  <si>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</si>
  <si>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</si>
  <si>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</si>
  <si>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</si>
  <si>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</si>
  <si>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</si>
  <si>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</si>
  <si>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</si>
  <si>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</si>
  <si>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</si>
  <si>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</si>
  <si>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</si>
  <si>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</si>
  <si>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</si>
  <si>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</si>
  <si>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</si>
  <si>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</si>
  <si>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</si>
  <si>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</si>
  <si>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</si>
  <si>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</si>
  <si>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</si>
  <si>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</si>
  <si>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</si>
  <si>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</si>
  <si>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</si>
  <si>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</si>
  <si>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</si>
  <si>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</si>
  <si>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</si>
  <si>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</si>
  <si>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</si>
  <si>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</si>
  <si>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</si>
  <si>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</si>
  <si>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</si>
  <si>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</si>
  <si>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</si>
  <si>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</si>
  <si>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</si>
  <si>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</si>
  <si>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</si>
  <si>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</si>
  <si>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</si>
  <si>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</si>
  <si>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</si>
  <si>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</si>
  <si>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</si>
  <si>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</si>
  <si>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</si>
  <si>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</si>
  <si>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</si>
  <si>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</si>
  <si>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</si>
  <si>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</si>
  <si>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</si>
  <si>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</si>
  <si>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</si>
  <si>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</si>
  <si>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</si>
  <si>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</si>
  <si>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</si>
  <si>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</si>
  <si>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</si>
  <si>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</si>
  <si>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</si>
  <si>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</si>
  <si>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</si>
  <si>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</si>
  <si>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</si>
  <si>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</si>
  <si>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</si>
  <si>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</si>
  <si>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</si>
  <si>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</si>
  <si>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</si>
  <si>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</si>
  <si>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</si>
  <si>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</si>
  <si>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</si>
  <si>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</si>
  <si>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</si>
  <si>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</si>
  <si>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</si>
  <si>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</si>
  <si>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</si>
  <si>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</si>
  <si>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</si>
  <si>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</si>
  <si>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</si>
  <si>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</si>
  <si>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</si>
  <si>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</si>
  <si>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</si>
  <si>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</si>
  <si>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</si>
  <si>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</si>
  <si>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</si>
  <si>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</si>
  <si>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</si>
  <si>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</si>
  <si>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</si>
  <si>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</si>
  <si>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</si>
  <si>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</si>
  <si>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</si>
  <si>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</si>
  <si>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</si>
  <si>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</si>
  <si>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</si>
  <si>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</si>
  <si>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</si>
  <si>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</si>
  <si>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</si>
  <si>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</si>
  <si>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</si>
  <si>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</si>
  <si>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</si>
  <si>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</si>
  <si>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</si>
  <si>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</si>
  <si>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</si>
  <si>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</si>
  <si>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</si>
  <si>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</si>
  <si>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</si>
  <si>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</si>
  <si>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</si>
  <si>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</si>
  <si>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</si>
  <si>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</si>
  <si>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</si>
  <si>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</si>
  <si>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</si>
  <si>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</si>
  <si>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</si>
  <si>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</si>
  <si>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</si>
  <si>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</si>
  <si>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</si>
  <si>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</si>
  <si>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</si>
  <si>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</si>
  <si>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</si>
  <si>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</si>
  <si>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</si>
  <si>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</si>
  <si>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</si>
  <si>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</si>
  <si>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</si>
  <si>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</si>
  <si>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</si>
  <si>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</si>
  <si>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</si>
  <si>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</si>
  <si>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</si>
  <si>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</si>
  <si>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</si>
  <si>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</si>
  <si>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</si>
  <si>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</si>
  <si>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</si>
  <si>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</si>
  <si>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</si>
  <si>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</si>
  <si>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</si>
  <si>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</si>
  <si>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</si>
  <si>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</si>
  <si>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</si>
  <si>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</si>
  <si>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</si>
  <si>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</si>
  <si>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</si>
  <si>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</si>
  <si>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</si>
  <si>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</si>
  <si>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</si>
  <si>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</si>
  <si>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</si>
  <si>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</si>
  <si>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</si>
  <si>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</si>
  <si>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</si>
  <si>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</si>
  <si>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</si>
  <si>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</si>
  <si>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</si>
  <si>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</si>
  <si>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</si>
  <si>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</si>
  <si>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</si>
  <si>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</si>
  <si>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</si>
  <si>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</si>
  <si>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</si>
  <si>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</si>
  <si>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</si>
  <si>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</si>
  <si>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</si>
  <si>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</si>
  <si>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</si>
  <si>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</si>
  <si>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</si>
  <si>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</si>
  <si>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</si>
  <si>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</si>
  <si>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</si>
  <si>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</si>
  <si>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</si>
  <si>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</si>
  <si>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</si>
  <si>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</si>
  <si>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</si>
  <si>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</si>
  <si>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</si>
  <si>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</si>
  <si>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</si>
  <si>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</si>
  <si>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</si>
  <si>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</si>
  <si>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</si>
  <si>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</si>
  <si>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</si>
  <si>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</si>
  <si>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</si>
  <si>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</si>
  <si>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</si>
  <si>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</si>
  <si>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</si>
  <si>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</si>
  <si>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</si>
  <si>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</si>
  <si>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</si>
  <si>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</si>
  <si>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</si>
  <si>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</si>
  <si>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</si>
  <si>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</si>
  <si>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</si>
  <si>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</si>
  <si>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</si>
  <si>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</si>
  <si>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</si>
  <si>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</si>
  <si>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</si>
  <si>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</si>
  <si>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</si>
  <si>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</si>
  <si>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</si>
  <si>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</si>
  <si>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</si>
  <si>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</si>
  <si>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</si>
  <si>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</si>
  <si>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</si>
  <si>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</si>
  <si>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</si>
  <si>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</si>
  <si>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</si>
  <si>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</si>
  <si>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</si>
  <si>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</si>
  <si>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</si>
  <si>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</si>
  <si>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</si>
  <si>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</si>
  <si>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</si>
  <si>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</si>
  <si>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</si>
  <si>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</si>
  <si>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</si>
  <si>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</si>
  <si>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</si>
  <si>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</si>
  <si>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</si>
  <si>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</si>
  <si>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</si>
  <si>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</si>
  <si>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</si>
  <si>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</si>
  <si>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</si>
  <si>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</si>
  <si>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</si>
  <si>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</si>
  <si>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</si>
  <si>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</si>
  <si>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</si>
  <si>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</si>
  <si>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</si>
  <si>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</si>
  <si>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</si>
  <si>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</si>
  <si>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</si>
  <si>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</si>
  <si>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</si>
  <si>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</si>
  <si>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</si>
  <si>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</si>
  <si>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</si>
  <si>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</si>
  <si>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</si>
  <si>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</si>
  <si>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</si>
  <si>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</si>
  <si>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</si>
  <si>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</si>
  <si>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</si>
  <si>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</si>
  <si>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</si>
  <si>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</si>
  <si>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</si>
  <si>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</si>
  <si>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</si>
  <si>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</si>
  <si>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</si>
  <si>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</si>
  <si>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</si>
  <si>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</si>
  <si>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</si>
  <si>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</si>
  <si>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</si>
  <si>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</si>
  <si>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</si>
  <si>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</si>
  <si>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</si>
  <si>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</si>
  <si>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</si>
  <si>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</si>
  <si>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</si>
  <si>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</si>
  <si>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</si>
  <si>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</si>
  <si>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</si>
  <si>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</si>
  <si>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</si>
  <si>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</si>
  <si>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</si>
  <si>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</si>
  <si>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</si>
  <si>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</si>
  <si>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</si>
  <si>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</si>
  <si>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</si>
  <si>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</si>
  <si>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</si>
  <si>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</si>
  <si>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</si>
  <si>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</si>
  <si>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</si>
  <si>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</si>
  <si>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</si>
  <si>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</si>
  <si>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</si>
  <si>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</si>
  <si>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</si>
  <si>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</si>
  <si>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</si>
  <si>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</si>
  <si>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</si>
  <si>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</si>
  <si>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</si>
  <si>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</si>
  <si>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</si>
  <si>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</si>
  <si>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</si>
  <si>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</si>
  <si>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</si>
  <si>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</si>
  <si>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</si>
  <si>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</si>
  <si>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</si>
  <si>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</si>
  <si>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</si>
  <si>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</si>
  <si>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</si>
  <si>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</si>
  <si>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</si>
  <si>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</si>
  <si>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</si>
  <si>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</si>
  <si>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</si>
  <si>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</si>
  <si>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</si>
  <si>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</si>
  <si>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</si>
  <si>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</si>
  <si>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</si>
  <si>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</si>
  <si>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</si>
  <si>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</si>
  <si>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</si>
  <si>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</si>
  <si>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</si>
  <si>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</si>
  <si>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</si>
  <si>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</si>
  <si>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</si>
  <si>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</si>
  <si>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</si>
  <si>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</si>
  <si>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</si>
  <si>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</si>
  <si>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</si>
  <si>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</si>
  <si>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</si>
  <si>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</si>
  <si>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</si>
  <si>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</si>
  <si>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</si>
  <si>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</si>
  <si>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</si>
  <si>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</si>
  <si>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</si>
  <si>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</si>
  <si>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</si>
  <si>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</si>
  <si>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</si>
  <si>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</si>
  <si>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</si>
  <si>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</si>
  <si>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</si>
  <si>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</si>
  <si>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</si>
  <si>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</si>
  <si>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</si>
  <si>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</si>
  <si>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</si>
  <si>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</si>
  <si>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</si>
  <si>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</si>
  <si>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</si>
  <si>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</si>
  <si>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</si>
  <si>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</si>
  <si>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</si>
  <si>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</si>
  <si>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</si>
  <si>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</si>
  <si>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</si>
  <si>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</si>
  <si>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</si>
  <si>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</si>
  <si>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</si>
  <si>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</si>
  <si>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</si>
  <si>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</si>
  <si>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</si>
  <si>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</si>
  <si>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</si>
  <si>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</si>
  <si>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</si>
  <si>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</si>
  <si>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</si>
  <si>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</si>
  <si>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</si>
  <si>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</si>
  <si>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</si>
  <si>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</si>
  <si>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</si>
  <si>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</si>
  <si>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</si>
  <si>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</si>
  <si>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</si>
  <si>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</si>
  <si>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</si>
  <si>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</si>
  <si>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</si>
  <si>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</si>
  <si>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</si>
  <si>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</si>
  <si>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</si>
  <si>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</si>
  <si>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</si>
  <si>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</si>
  <si>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</si>
  <si>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</si>
  <si>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</si>
  <si>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</si>
  <si>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</si>
  <si>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</si>
  <si>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</si>
  <si>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</si>
  <si>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</si>
  <si>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</si>
  <si>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</si>
  <si>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</si>
  <si>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</si>
  <si>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</si>
  <si>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</si>
  <si>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</si>
  <si>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</si>
  <si>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</si>
  <si>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</si>
  <si>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</si>
  <si>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</si>
  <si>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</si>
  <si>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</si>
  <si>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</si>
  <si>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</si>
  <si>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</si>
  <si>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</si>
  <si>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</si>
  <si>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</si>
  <si>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</si>
  <si>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</si>
  <si>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</si>
  <si>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</si>
  <si>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</si>
  <si>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</si>
  <si>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</si>
  <si>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</si>
  <si>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</si>
  <si>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</si>
  <si>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</si>
  <si>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</si>
  <si>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</si>
  <si>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</si>
  <si>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</si>
  <si>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</si>
  <si>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</si>
  <si>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</si>
  <si>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</si>
  <si>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</si>
  <si>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</si>
  <si>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</si>
  <si>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</si>
  <si>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</si>
  <si>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</si>
  <si>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</si>
  <si>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</si>
  <si>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</si>
  <si>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</si>
  <si>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</si>
  <si>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</si>
  <si>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</si>
  <si>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</si>
  <si>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</si>
  <si>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</si>
  <si>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</si>
  <si>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</si>
  <si>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</si>
  <si>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</si>
  <si>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</si>
  <si>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</si>
  <si>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</si>
  <si>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</si>
  <si>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</si>
  <si>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</si>
  <si>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</si>
  <si>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</si>
  <si>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</si>
  <si>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</si>
  <si>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</si>
  <si>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</si>
  <si>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</si>
  <si>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</si>
  <si>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</si>
  <si>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</si>
  <si>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</si>
  <si>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</si>
  <si>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</si>
  <si>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</si>
  <si>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</si>
  <si>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</si>
  <si>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</si>
  <si>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</si>
  <si>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</si>
  <si>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</si>
  <si>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</si>
  <si>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</si>
  <si>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</si>
  <si>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</si>
  <si>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</si>
  <si>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</si>
  <si>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</si>
  <si>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</si>
  <si>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</si>
  <si>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</si>
  <si>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</si>
  <si>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</si>
  <si>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</si>
  <si>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</si>
  <si>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</si>
  <si>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</si>
  <si>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</si>
  <si>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</si>
  <si>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</si>
  <si>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</si>
  <si>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</si>
  <si>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</si>
  <si>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</si>
  <si>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</si>
  <si>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</si>
  <si>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</si>
  <si>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</si>
  <si>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</si>
  <si>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</si>
  <si>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</si>
  <si>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</si>
  <si>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</si>
  <si>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</si>
  <si>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</si>
  <si>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</si>
  <si>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</si>
  <si>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</si>
  <si>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</si>
  <si>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</si>
  <si>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</si>
  <si>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</si>
  <si>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</si>
  <si>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</si>
  <si>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</si>
  <si>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</si>
  <si>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</si>
  <si>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</si>
  <si>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</si>
  <si>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</si>
  <si>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</si>
  <si>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</si>
  <si>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</si>
  <si>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</si>
  <si>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</si>
  <si>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</si>
  <si>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</si>
  <si>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</si>
  <si>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</si>
  <si>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</si>
  <si>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</si>
  <si>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</si>
  <si>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</si>
  <si>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</si>
  <si>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</si>
  <si>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</si>
  <si>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</si>
  <si>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</si>
  <si>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</si>
  <si>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</si>
  <si>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</si>
  <si>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</si>
  <si>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</si>
  <si>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</si>
  <si>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</si>
  <si>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</si>
  <si>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</si>
  <si>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</si>
  <si>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</si>
  <si>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</si>
  <si>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</si>
  <si>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</si>
  <si>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</si>
  <si>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</si>
  <si>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</si>
  <si>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</si>
  <si>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</si>
  <si>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</si>
  <si>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</si>
  <si>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</si>
  <si>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</si>
  <si>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</si>
  <si>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</si>
  <si>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</si>
  <si>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</si>
  <si>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</si>
  <si>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</si>
  <si>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</si>
  <si>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</si>
  <si>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</si>
  <si>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</si>
  <si>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</si>
  <si>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</si>
  <si>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</si>
  <si>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</si>
  <si>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</si>
  <si>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</si>
  <si>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</si>
  <si>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</si>
  <si>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</si>
  <si>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</si>
  <si>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</si>
  <si>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</si>
  <si>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</si>
  <si>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</si>
  <si>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</si>
  <si>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</si>
  <si>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</si>
  <si>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</si>
  <si>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</si>
  <si>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</si>
  <si>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</si>
  <si>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</si>
  <si>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</si>
  <si>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</si>
  <si>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</si>
  <si>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</si>
  <si>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</si>
  <si>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</si>
  <si>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</si>
  <si>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</si>
  <si>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</si>
  <si>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</si>
  <si>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</si>
  <si>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</si>
  <si>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</si>
  <si>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</si>
  <si>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</si>
  <si>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</si>
  <si>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</si>
  <si>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</si>
  <si>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</si>
  <si>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</si>
  <si>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</si>
  <si>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</si>
  <si>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</si>
  <si>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</si>
  <si>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</si>
  <si>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</si>
  <si>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</si>
  <si>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</si>
  <si>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</si>
  <si>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</si>
  <si>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</si>
  <si>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</si>
  <si>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</si>
  <si>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</si>
  <si>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</si>
  <si>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</si>
  <si>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</si>
  <si>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</si>
  <si>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</si>
  <si>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</si>
  <si>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</si>
  <si>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</si>
  <si>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</si>
  <si>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</si>
  <si>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</si>
  <si>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</si>
  <si>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</si>
  <si>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</si>
  <si>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</si>
  <si>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</si>
  <si>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</si>
  <si>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</si>
  <si>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</si>
  <si>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</si>
  <si>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</si>
  <si>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</si>
  <si>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</si>
  <si>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</si>
  <si>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</si>
  <si>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</si>
  <si>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</si>
  <si>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</si>
  <si>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</si>
  <si>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</si>
  <si>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</si>
  <si>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</si>
  <si>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</si>
  <si>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</si>
  <si>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</si>
  <si>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</si>
  <si>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</si>
  <si>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</si>
  <si>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</si>
  <si>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</si>
  <si>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</si>
  <si>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</si>
  <si>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</si>
  <si>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</si>
  <si>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</si>
  <si>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</si>
  <si>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</si>
  <si>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</si>
  <si>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</si>
  <si>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</si>
  <si>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</si>
  <si>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</si>
  <si>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</si>
  <si>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</si>
  <si>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</si>
  <si>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</si>
  <si>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</si>
  <si>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</si>
  <si>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</si>
  <si>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</si>
  <si>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</si>
  <si>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</si>
  <si>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</si>
  <si>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</si>
  <si>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</si>
  <si>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</si>
  <si>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</si>
  <si>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</si>
  <si>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</si>
  <si>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</si>
  <si>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</si>
  <si>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</si>
  <si>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</si>
  <si>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</si>
  <si>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</si>
  <si>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</si>
  <si>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</si>
  <si>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</si>
  <si>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</si>
  <si>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</si>
  <si>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</si>
  <si>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</si>
  <si>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</si>
  <si>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</si>
  <si>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</si>
  <si>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</si>
  <si>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</si>
  <si>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</si>
  <si>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</si>
  <si>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</si>
  <si>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</si>
  <si>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</si>
  <si>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</si>
  <si>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</si>
  <si>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</si>
  <si>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</si>
  <si>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</si>
  <si>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</si>
  <si>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</si>
  <si>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</si>
  <si>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</si>
  <si>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</si>
  <si>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</si>
  <si>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</si>
  <si>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</si>
  <si>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</si>
  <si>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</si>
  <si>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</si>
  <si>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</si>
  <si>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</si>
  <si>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</si>
  <si>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</si>
  <si>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</si>
  <si>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</si>
  <si>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</si>
  <si>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</si>
  <si>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</si>
  <si>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</si>
  <si>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</si>
  <si>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</si>
  <si>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</si>
  <si>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</si>
  <si>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</si>
  <si>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</si>
  <si>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</si>
  <si>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</si>
  <si>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</si>
  <si>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</si>
  <si>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</si>
  <si>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</si>
  <si>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</si>
  <si>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</si>
  <si>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</si>
  <si>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</si>
  <si>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</si>
  <si>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</si>
  <si>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</si>
  <si>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</si>
  <si>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</si>
  <si>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</si>
  <si>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</si>
  <si>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</si>
  <si>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</si>
  <si>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</si>
  <si>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</si>
  <si>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</si>
  <si>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</si>
  <si>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</si>
  <si>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</si>
  <si>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</si>
  <si>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</si>
  <si>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</si>
  <si>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</si>
  <si>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</si>
  <si>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</si>
  <si>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</si>
  <si>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</si>
  <si>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</si>
  <si>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</si>
  <si>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</si>
  <si>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</si>
  <si>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</si>
  <si>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</si>
  <si>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</si>
  <si>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</si>
  <si>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</si>
  <si>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</si>
  <si>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</si>
  <si>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</si>
  <si>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</si>
  <si>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</si>
  <si>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</si>
  <si>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</si>
  <si>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</si>
  <si>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</si>
  <si>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</si>
  <si>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</si>
  <si>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</si>
  <si>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</si>
  <si>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</si>
  <si>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</si>
  <si>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</si>
  <si>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</si>
  <si>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</si>
  <si>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</si>
  <si>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</si>
  <si>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</si>
  <si>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</si>
  <si>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</si>
  <si>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</si>
  <si>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</si>
  <si>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</si>
  <si>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</si>
  <si>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</si>
  <si>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</si>
  <si>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</si>
  <si>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</si>
  <si>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</si>
  <si>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</si>
  <si>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</si>
  <si>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</si>
  <si>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</si>
  <si>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</si>
  <si>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</si>
  <si>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</si>
  <si>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</si>
  <si>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</si>
  <si>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</si>
  <si>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</si>
  <si>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</si>
  <si>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</si>
  <si>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</si>
  <si>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</si>
  <si>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</si>
  <si>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</si>
  <si>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</si>
  <si>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</si>
  <si>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</si>
  <si>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</si>
  <si>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</si>
  <si>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</si>
  <si>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</si>
  <si>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</si>
  <si>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</si>
  <si>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</si>
  <si>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</si>
  <si>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</si>
  <si>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</si>
  <si>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</si>
  <si>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</si>
  <si>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</si>
  <si>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</si>
  <si>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</si>
  <si>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</si>
  <si>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</si>
  <si>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</si>
  <si>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</si>
  <si>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</si>
  <si>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</si>
  <si>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</si>
  <si>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</si>
  <si>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</si>
  <si>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</si>
  <si>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</si>
  <si>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</si>
  <si>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</si>
  <si>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</si>
  <si>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</si>
  <si>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</si>
  <si>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</si>
  <si>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</si>
  <si>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</si>
  <si>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</si>
  <si>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</si>
  <si>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</si>
  <si>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</si>
  <si>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</si>
  <si>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</si>
  <si>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</si>
  <si>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</si>
  <si>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</si>
  <si>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</si>
  <si>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</si>
  <si>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</si>
  <si>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</si>
  <si>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</si>
  <si>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</si>
  <si>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</si>
  <si>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</si>
  <si>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</si>
  <si>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</si>
  <si>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</si>
  <si>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</si>
  <si>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</si>
  <si>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</si>
  <si>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</si>
  <si>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</si>
  <si>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</si>
  <si>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</si>
  <si>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</si>
  <si>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</si>
  <si>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</si>
  <si>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</si>
  <si>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</si>
  <si>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</si>
  <si>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</si>
  <si>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</si>
  <si>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</si>
  <si>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</si>
  <si>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</si>
  <si>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</si>
  <si>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</si>
  <si>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</si>
  <si>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</si>
  <si>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</si>
  <si>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</si>
  <si>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</si>
  <si>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</si>
  <si>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</si>
  <si>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</si>
  <si>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</si>
  <si>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</si>
  <si>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</si>
  <si>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</si>
  <si>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</si>
  <si>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</si>
  <si>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</si>
  <si>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</si>
  <si>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</si>
  <si>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</si>
  <si>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</si>
  <si>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</si>
  <si>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</si>
  <si>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</si>
  <si>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</si>
  <si>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</si>
  <si>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</si>
  <si>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</si>
  <si>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</si>
  <si>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</si>
  <si>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</si>
  <si>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</si>
  <si>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</si>
  <si>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</si>
  <si>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</si>
  <si>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</si>
  <si>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</si>
  <si>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</si>
  <si>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</si>
  <si>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</si>
  <si>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</si>
  <si>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</si>
  <si>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</si>
  <si>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</si>
  <si>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</si>
  <si>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</si>
  <si>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</si>
  <si>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</si>
  <si>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</si>
  <si>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</si>
  <si>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</si>
  <si>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</si>
  <si>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</si>
  <si>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</si>
  <si>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</si>
  <si>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</si>
  <si>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</si>
  <si>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</si>
  <si>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</si>
  <si>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</si>
  <si>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</si>
  <si>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</si>
  <si>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</si>
  <si>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</si>
  <si>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</si>
  <si>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</si>
  <si>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</si>
  <si>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</si>
  <si>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</si>
  <si>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</si>
  <si>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</si>
  <si>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</si>
  <si>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</si>
  <si>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</si>
  <si>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</si>
  <si>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</si>
  <si>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</si>
  <si>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</si>
  <si>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</si>
  <si>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</si>
  <si>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</si>
  <si>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</si>
  <si>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</si>
  <si>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</si>
  <si>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</si>
  <si>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</si>
  <si>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</si>
  <si>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</si>
  <si>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</si>
  <si>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</si>
  <si>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</si>
  <si>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</si>
  <si>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</si>
  <si>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</si>
  <si>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</si>
  <si>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</si>
  <si>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</si>
  <si>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</si>
  <si>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</si>
  <si>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</si>
  <si>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</si>
  <si>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</si>
  <si>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</si>
  <si>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</si>
  <si>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</si>
  <si>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</si>
  <si>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</si>
  <si>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</si>
  <si>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</si>
  <si>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</si>
  <si>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</si>
  <si>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</si>
  <si>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</si>
  <si>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</si>
  <si>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</si>
  <si>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</si>
  <si>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</si>
  <si>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</si>
  <si>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</si>
  <si>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</si>
  <si>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</si>
  <si>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</si>
  <si>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</si>
  <si>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</si>
  <si>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</si>
  <si>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</si>
  <si>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</si>
  <si>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</si>
  <si>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</si>
  <si>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</si>
  <si>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</si>
  <si>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</si>
  <si>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</si>
  <si>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</si>
  <si>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</si>
  <si>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</si>
  <si>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</si>
  <si>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</si>
  <si>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</si>
  <si>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</si>
  <si>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</si>
  <si>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</si>
  <si>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</si>
  <si>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</si>
  <si>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</si>
  <si>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</si>
  <si>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</si>
  <si>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</si>
  <si>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</si>
  <si>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</si>
  <si>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</si>
  <si>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</si>
  <si>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</si>
  <si>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</si>
  <si>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</si>
  <si>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</si>
  <si>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</si>
  <si>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</si>
  <si>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</si>
  <si>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</si>
  <si>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</si>
  <si>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</si>
  <si>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</si>
  <si>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</si>
  <si>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</si>
  <si>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</si>
  <si>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</si>
  <si>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</si>
  <si>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</si>
  <si>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</si>
  <si>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</si>
  <si>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</si>
  <si>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</si>
  <si>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</si>
  <si>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</si>
  <si>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</si>
  <si>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</si>
  <si>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</si>
  <si>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</si>
  <si>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</si>
  <si>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</si>
  <si>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</si>
  <si>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</si>
  <si>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</si>
  <si>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</si>
  <si>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</si>
  <si>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</si>
  <si>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</si>
  <si>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</si>
  <si>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</si>
  <si>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</si>
  <si>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</si>
  <si>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</si>
  <si>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</si>
  <si>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</si>
  <si>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</si>
  <si>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</si>
  <si>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</si>
  <si>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</si>
  <si>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</si>
  <si>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</si>
  <si>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</si>
  <si>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</si>
  <si>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</si>
  <si>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</si>
  <si>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</si>
  <si>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</si>
  <si>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</si>
  <si>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</si>
  <si>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</si>
  <si>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</si>
  <si>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</si>
  <si>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</si>
  <si>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</si>
  <si>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</si>
  <si>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</si>
  <si>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</si>
  <si>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</si>
  <si>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</si>
  <si>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</si>
  <si>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</si>
  <si>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</si>
  <si>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</si>
  <si>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</si>
  <si>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</si>
  <si>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</si>
  <si>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</si>
  <si>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</si>
  <si>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</si>
  <si>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</si>
  <si>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</si>
  <si>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</si>
  <si>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</si>
  <si>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</si>
  <si>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</si>
  <si>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</si>
  <si>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</si>
  <si>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</si>
  <si>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</si>
  <si>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</si>
  <si>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</si>
  <si>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</si>
  <si>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</si>
  <si>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</si>
  <si>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</si>
  <si>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</si>
  <si>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</si>
  <si>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</si>
  <si>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</si>
  <si>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</si>
  <si>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</si>
  <si>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</si>
  <si>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</si>
  <si>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</si>
  <si>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</si>
  <si>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</si>
  <si>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</si>
  <si>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</si>
  <si>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</si>
  <si>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</si>
  <si>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</si>
  <si>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</si>
  <si>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</si>
  <si>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</si>
  <si>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</si>
  <si>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</si>
  <si>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</si>
  <si>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</si>
  <si>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</si>
  <si>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</si>
  <si>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</si>
  <si>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</si>
  <si>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</si>
  <si>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</si>
  <si>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</si>
  <si>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</si>
  <si>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</si>
  <si>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</si>
  <si>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</si>
  <si>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</si>
  <si>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</si>
  <si>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</si>
  <si>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</si>
  <si>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</si>
  <si>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</si>
  <si>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</si>
  <si>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</si>
  <si>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</si>
  <si>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</si>
  <si>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</si>
  <si>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</si>
  <si>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</si>
  <si>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</si>
  <si>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</si>
  <si>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</si>
  <si>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</si>
  <si>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</si>
  <si>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</si>
  <si>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</si>
  <si>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</si>
  <si>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</si>
  <si>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</si>
  <si>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</si>
  <si>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</si>
  <si>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</si>
  <si>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</si>
  <si>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</si>
  <si>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</si>
  <si>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</si>
  <si>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</si>
  <si>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</si>
  <si>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</si>
  <si>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</si>
  <si>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</si>
  <si>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</si>
  <si>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</si>
  <si>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</si>
  <si>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</si>
  <si>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</si>
  <si>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</si>
  <si>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</si>
  <si>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</si>
  <si>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</si>
  <si>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</si>
  <si>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</si>
  <si>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</si>
  <si>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</si>
  <si>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</si>
  <si>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</si>
  <si>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</si>
  <si>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</si>
  <si>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</si>
  <si>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</si>
  <si>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</si>
  <si>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</si>
  <si>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</si>
  <si>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</si>
  <si>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</si>
  <si>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</si>
  <si>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</si>
  <si>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</si>
  <si>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</si>
  <si>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</si>
  <si>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</si>
  <si>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</si>
  <si>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</si>
  <si>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</si>
  <si>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</si>
  <si>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</si>
  <si>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</si>
  <si>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</si>
  <si>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</si>
  <si>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</si>
  <si>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</si>
  <si>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</si>
  <si>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</si>
  <si>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</si>
  <si>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</si>
  <si>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</si>
  <si>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</si>
  <si>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</si>
  <si>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</si>
  <si>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</si>
  <si>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</si>
  <si>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</si>
  <si>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</si>
  <si>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</si>
  <si>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</si>
  <si>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</si>
  <si>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</si>
  <si>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</si>
  <si>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</si>
  <si>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</si>
  <si>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</si>
  <si>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</si>
  <si>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</si>
  <si>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</si>
  <si>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</si>
  <si>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</si>
  <si>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</si>
  <si>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</si>
  <si>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</si>
  <si>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</si>
  <si>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</si>
  <si>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</si>
  <si>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</si>
  <si>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</si>
  <si>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</si>
  <si>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</si>
  <si>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</si>
  <si>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</si>
  <si>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</si>
  <si>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</si>
  <si>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</si>
  <si>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</si>
  <si>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</si>
  <si>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</si>
  <si>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</si>
  <si>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</si>
  <si>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</si>
  <si>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</si>
  <si>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</si>
  <si>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</si>
  <si>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</si>
  <si>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</si>
  <si>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</si>
  <si>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</si>
  <si>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</si>
  <si>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</si>
  <si>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</si>
  <si>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</si>
  <si>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</si>
  <si>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</si>
  <si>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</si>
  <si>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</si>
  <si>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</si>
  <si>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</si>
  <si>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</si>
  <si>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</si>
  <si>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</si>
  <si>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</si>
  <si>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</si>
  <si>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</si>
  <si>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</si>
  <si>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</si>
  <si>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</si>
  <si>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</si>
  <si>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</si>
  <si>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</si>
  <si>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</si>
  <si>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</si>
  <si>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</si>
  <si>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</si>
  <si>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</si>
  <si>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</si>
  <si>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</si>
  <si>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</si>
  <si>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</si>
  <si>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</si>
  <si>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</si>
  <si>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</si>
  <si>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</si>
  <si>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</si>
  <si>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</si>
  <si>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</si>
  <si>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</si>
  <si>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</si>
  <si>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</si>
  <si>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</si>
  <si>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</si>
  <si>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</si>
  <si>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</si>
  <si>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</si>
  <si>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</si>
  <si>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</si>
  <si>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</si>
  <si>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</si>
  <si>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</si>
  <si>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</si>
  <si>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</si>
  <si>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</si>
  <si>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</si>
  <si>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</si>
  <si>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</si>
  <si>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</si>
  <si>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</si>
  <si>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</si>
  <si>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</si>
  <si>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</si>
  <si>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</si>
  <si>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</si>
  <si>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</si>
  <si>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</si>
  <si>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</si>
  <si>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</si>
  <si>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</si>
  <si>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</si>
  <si>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</si>
  <si>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</si>
  <si>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</si>
  <si>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</si>
  <si>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</si>
  <si>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</si>
  <si>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</si>
  <si>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</si>
  <si>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</si>
  <si>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</si>
  <si>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</si>
  <si>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</si>
  <si>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</si>
  <si>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</si>
  <si>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</si>
  <si>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</si>
  <si>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</si>
  <si>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</si>
  <si>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</si>
  <si>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</si>
  <si>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</si>
  <si>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</si>
  <si>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</si>
  <si>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</si>
  <si>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</si>
  <si>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</si>
  <si>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</si>
  <si>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</si>
  <si>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</si>
  <si>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</si>
  <si>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</si>
  <si>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</si>
  <si>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</si>
  <si>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</si>
  <si>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</si>
  <si>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</si>
  <si>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</si>
  <si>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</si>
  <si>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</si>
  <si>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</si>
  <si>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</si>
  <si>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</si>
  <si>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</si>
  <si>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</si>
  <si>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</si>
  <si>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</si>
  <si>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</si>
  <si>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</si>
  <si>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</si>
  <si>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</si>
  <si>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</si>
  <si>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</si>
  <si>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</si>
  <si>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</si>
  <si>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</si>
  <si>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</si>
  <si>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</si>
  <si>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</si>
  <si>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</si>
  <si>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</si>
  <si>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</si>
  <si>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</si>
  <si>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</si>
  <si>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</si>
  <si>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</si>
  <si>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</si>
  <si>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</si>
  <si>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</si>
  <si>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</si>
  <si>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</si>
  <si>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</si>
  <si>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</si>
  <si>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</si>
  <si>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</si>
  <si>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</si>
  <si>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</si>
  <si>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</si>
  <si>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</si>
  <si>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</si>
  <si>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</si>
  <si>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</si>
  <si>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</si>
  <si>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</si>
  <si>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</si>
  <si>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</si>
  <si>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</si>
  <si>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</si>
  <si>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</si>
  <si>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</si>
  <si>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</si>
  <si>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</si>
  <si>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</si>
  <si>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</si>
  <si>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</si>
  <si>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</si>
  <si>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</si>
  <si>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</si>
  <si>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</si>
  <si>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</si>
  <si>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</si>
  <si>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</si>
  <si>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</si>
  <si>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</si>
  <si>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</si>
  <si>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</si>
  <si>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</si>
  <si>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</si>
  <si>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</si>
  <si>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</si>
  <si>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</si>
  <si>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</si>
  <si>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</si>
  <si>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</si>
  <si>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</si>
  <si>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</si>
  <si>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</si>
  <si>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</si>
  <si>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</si>
  <si>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</si>
  <si>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</si>
  <si>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</si>
  <si>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</si>
  <si>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</si>
  <si>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</si>
  <si>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</si>
  <si>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</si>
  <si>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</si>
  <si>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</si>
  <si>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</si>
  <si>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</si>
  <si>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</si>
  <si>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</si>
  <si>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</si>
  <si>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</si>
  <si>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</si>
  <si>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</si>
  <si>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</si>
  <si>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</si>
  <si>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</si>
  <si>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</si>
  <si>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</si>
  <si>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</si>
  <si>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</si>
  <si>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</si>
  <si>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</si>
  <si>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</si>
  <si>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</si>
  <si>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</si>
  <si>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</si>
  <si>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</si>
  <si>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</si>
  <si>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</si>
  <si>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</si>
  <si>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</si>
  <si>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</si>
  <si>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</si>
  <si>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</si>
  <si>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</si>
  <si>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</si>
  <si>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</si>
  <si>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</si>
  <si>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</si>
  <si>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</si>
  <si>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</si>
  <si>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</si>
  <si>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</si>
  <si>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</si>
  <si>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</si>
  <si>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</si>
  <si>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</si>
  <si>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</si>
  <si>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</si>
  <si>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</si>
  <si>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</si>
  <si>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</si>
  <si>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</si>
  <si>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</si>
  <si>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</si>
  <si>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</si>
  <si>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</si>
  <si>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</si>
  <si>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</si>
  <si>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</si>
  <si>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</si>
  <si>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</si>
  <si>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</si>
  <si>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</si>
  <si>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</si>
  <si>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</si>
  <si>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</si>
  <si>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</si>
  <si>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</si>
  <si>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</si>
  <si>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</si>
  <si>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</si>
  <si>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</si>
  <si>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</si>
  <si>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</si>
  <si>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</si>
  <si>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</si>
  <si>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</si>
  <si>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</si>
  <si>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</si>
  <si>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</si>
  <si>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</si>
  <si>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</si>
  <si>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</si>
  <si>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</si>
  <si>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</si>
  <si>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</si>
  <si>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</si>
  <si>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</si>
  <si>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</si>
  <si>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</si>
  <si>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</si>
  <si>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</si>
  <si>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</si>
  <si>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</si>
  <si>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</si>
  <si>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</si>
  <si>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</si>
  <si>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</si>
  <si>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</si>
  <si>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</si>
  <si>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</si>
  <si>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</si>
  <si>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</si>
  <si>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</si>
  <si>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</si>
  <si>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</si>
  <si>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</si>
  <si>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</si>
  <si>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</si>
  <si>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</si>
  <si>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</si>
  <si>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</si>
  <si>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</si>
  <si>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</si>
  <si>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</si>
  <si>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</si>
  <si>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</si>
  <si>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</si>
  <si>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</si>
  <si>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</si>
  <si>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</si>
  <si>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</si>
  <si>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</si>
  <si>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</si>
  <si>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</si>
  <si>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</si>
  <si>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</si>
  <si>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</si>
  <si>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</si>
  <si>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</si>
  <si>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</si>
  <si>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</si>
  <si>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</si>
  <si>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</si>
  <si>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</si>
  <si>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</si>
  <si>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</si>
  <si>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</si>
  <si>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</si>
  <si>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</si>
  <si>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</si>
  <si>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</si>
  <si>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</si>
  <si>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</si>
  <si>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</si>
  <si>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</si>
  <si>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</si>
  <si>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</si>
  <si>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</si>
  <si>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</si>
  <si>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</si>
  <si>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</si>
  <si>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</si>
  <si>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</si>
  <si>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</si>
  <si>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</si>
  <si>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</si>
  <si>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</si>
  <si>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</si>
  <si>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</si>
  <si>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</si>
  <si>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</si>
  <si>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</si>
  <si>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</si>
  <si>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</si>
  <si>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</si>
  <si>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</si>
  <si>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</si>
  <si>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</si>
  <si>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</si>
  <si>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</si>
  <si>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</si>
  <si>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</si>
  <si>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</si>
  <si>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</si>
  <si>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</si>
  <si>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</si>
  <si>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</si>
  <si>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</si>
  <si>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</si>
  <si>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</si>
  <si>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</si>
  <si>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</si>
  <si>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</si>
  <si>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</si>
  <si>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</si>
  <si>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</si>
  <si>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</si>
  <si>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</si>
  <si>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</si>
  <si>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</si>
  <si>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</si>
  <si>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</si>
  <si>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</si>
  <si>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</si>
  <si>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</si>
  <si>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</si>
  <si>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</si>
  <si>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</si>
  <si>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</si>
  <si>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</si>
  <si>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</si>
  <si>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</si>
  <si>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</si>
  <si>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</si>
  <si>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</si>
  <si>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</si>
  <si>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</si>
  <si>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</si>
  <si>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</si>
  <si>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</si>
  <si>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</si>
  <si>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</si>
  <si>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</si>
  <si>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</si>
  <si>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</si>
  <si>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</si>
  <si>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</si>
  <si>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</si>
  <si>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</si>
  <si>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</si>
  <si>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</si>
  <si>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</si>
  <si>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</si>
  <si>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</si>
  <si>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</si>
  <si>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</si>
  <si>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</si>
  <si>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</si>
  <si>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</si>
  <si>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</si>
  <si>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</si>
  <si>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</si>
  <si>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</si>
  <si>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</si>
  <si>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</si>
  <si>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</si>
  <si>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</si>
  <si>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</si>
  <si>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</si>
  <si>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</si>
  <si>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</si>
  <si>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</si>
  <si>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</si>
  <si>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</si>
  <si>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</si>
  <si>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</si>
  <si>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</si>
  <si>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</si>
  <si>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</si>
  <si>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</si>
  <si>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</si>
  <si>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</si>
  <si>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</si>
  <si>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</si>
  <si>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</si>
  <si>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</si>
  <si>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</si>
  <si>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</si>
  <si>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</si>
  <si>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</si>
  <si>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</si>
  <si>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</si>
  <si>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</si>
  <si>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</si>
  <si>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</si>
  <si>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</si>
  <si>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</si>
  <si>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</si>
  <si>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</si>
  <si>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</si>
  <si>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</si>
  <si>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</si>
  <si>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</si>
  <si>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</si>
  <si>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</si>
  <si>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</si>
  <si>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</si>
  <si>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</si>
  <si>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</si>
  <si>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</si>
  <si>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</si>
  <si>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</si>
  <si>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</si>
  <si>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</si>
  <si>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</si>
  <si>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</si>
  <si>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</si>
  <si>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</si>
  <si>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</si>
  <si>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</si>
  <si>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</si>
  <si>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</si>
  <si>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</si>
  <si>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</si>
  <si>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</si>
  <si>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</si>
  <si>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</si>
  <si>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</si>
  <si>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</si>
  <si>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</si>
  <si>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</si>
  <si>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</si>
  <si>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</si>
  <si>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</si>
  <si>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</si>
  <si>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</si>
  <si>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</si>
  <si>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</si>
  <si>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</si>
  <si>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</si>
  <si>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</si>
  <si>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</si>
  <si>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</si>
  <si>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</si>
  <si>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</si>
  <si>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</si>
  <si>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</si>
  <si>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</si>
  <si>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</si>
  <si>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</si>
  <si>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</si>
  <si>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</si>
  <si>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</si>
  <si>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</si>
  <si>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</si>
  <si>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</si>
  <si>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</si>
  <si>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</si>
  <si>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</si>
  <si>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</si>
  <si>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</si>
  <si>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</si>
  <si>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</si>
  <si>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</si>
  <si>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</si>
  <si>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</si>
  <si>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</si>
  <si>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</si>
  <si>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</si>
  <si>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</si>
  <si>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</si>
  <si>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</si>
  <si>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</si>
  <si>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</si>
  <si>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</si>
  <si>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</si>
  <si>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</si>
  <si>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</si>
  <si>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</si>
  <si>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</si>
  <si>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</si>
  <si>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</si>
  <si>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</si>
  <si>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</si>
  <si>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</si>
  <si>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</si>
  <si>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</si>
  <si>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</si>
  <si>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</si>
  <si>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</si>
  <si>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</si>
  <si>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</si>
  <si>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</si>
  <si>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</si>
  <si>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</si>
  <si>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</si>
  <si>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</si>
  <si>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</si>
  <si>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</si>
  <si>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</si>
  <si>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</si>
  <si>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</si>
  <si>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</si>
  <si>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</si>
  <si>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</si>
  <si>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</si>
  <si>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</si>
  <si>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</si>
  <si>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</si>
  <si>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</si>
  <si>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</si>
  <si>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</si>
  <si>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</si>
  <si>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</si>
  <si>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</si>
  <si>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</si>
  <si>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</si>
  <si>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</si>
  <si>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</si>
  <si>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</si>
  <si>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</si>
  <si>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</si>
  <si>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</si>
  <si>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</si>
  <si>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</si>
  <si>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</si>
  <si>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</si>
  <si>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</si>
  <si>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</si>
  <si>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</si>
  <si>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</si>
  <si>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</si>
  <si>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</si>
  <si>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</si>
  <si>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</si>
  <si>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</si>
  <si>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</si>
  <si>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</si>
  <si>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</si>
  <si>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</si>
  <si>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</si>
  <si>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</si>
  <si>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</si>
  <si>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</si>
  <si>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</si>
  <si>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</si>
  <si>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</si>
  <si>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</si>
  <si>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</si>
  <si>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</si>
  <si>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</si>
  <si>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</si>
  <si>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</si>
  <si>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</si>
  <si>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</si>
  <si>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</si>
  <si>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</si>
  <si>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</si>
  <si>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</si>
  <si>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</si>
  <si>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</si>
  <si>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</si>
  <si>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</si>
  <si>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</si>
  <si>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</si>
  <si>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</si>
  <si>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</si>
  <si>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</si>
  <si>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</si>
  <si>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</si>
  <si>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</si>
  <si>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</si>
  <si>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</si>
  <si>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</si>
  <si>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</si>
  <si>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</si>
  <si>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</si>
  <si>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</si>
  <si>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</si>
  <si>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</si>
  <si>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</si>
  <si>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</si>
  <si>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</si>
  <si>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</si>
  <si>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</si>
  <si>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</si>
  <si>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</si>
  <si>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</si>
  <si>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</si>
  <si>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</si>
  <si>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</si>
  <si>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</si>
  <si>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</si>
  <si>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</si>
  <si>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</si>
  <si>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</si>
  <si>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</si>
  <si>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</si>
  <si>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</si>
  <si>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</si>
  <si>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</si>
  <si>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</si>
  <si>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</si>
  <si>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</si>
  <si>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</si>
  <si>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</si>
  <si>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</si>
  <si>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</si>
  <si>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</si>
  <si>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</si>
  <si>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</si>
  <si>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</si>
  <si>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</si>
  <si>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</si>
  <si>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</si>
  <si>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</si>
  <si>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</si>
  <si>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</si>
  <si>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</si>
  <si>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</si>
  <si>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</si>
  <si>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</si>
  <si>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</si>
  <si>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</si>
  <si>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</si>
  <si>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</si>
  <si>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</si>
  <si>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</si>
  <si>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</si>
  <si>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</si>
  <si>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</si>
  <si>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</si>
  <si>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</si>
  <si>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</si>
  <si>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</si>
  <si>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</si>
  <si>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</si>
  <si>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</si>
  <si>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</si>
  <si>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</si>
  <si>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</si>
  <si>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</si>
  <si>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</si>
  <si>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</si>
  <si>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</si>
  <si>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</si>
  <si>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</si>
  <si>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</si>
  <si>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</si>
  <si>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</si>
  <si>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</si>
  <si>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</si>
  <si>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</si>
  <si>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</si>
  <si>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</si>
  <si>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</si>
  <si>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</si>
  <si>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</si>
  <si>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</si>
  <si>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</si>
  <si>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</si>
  <si>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</si>
  <si>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</si>
  <si>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</si>
  <si>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</si>
  <si>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</si>
  <si>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</si>
  <si>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</si>
  <si>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</si>
  <si>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</si>
  <si>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</si>
  <si>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</si>
  <si>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</si>
  <si>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</si>
  <si>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</si>
  <si>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</si>
  <si>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</si>
  <si>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</si>
  <si>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</si>
  <si>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</si>
  <si>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</si>
  <si>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</si>
  <si>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</si>
  <si>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</si>
  <si>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</si>
  <si>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</si>
  <si>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</si>
  <si>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</si>
  <si>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</si>
  <si>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</si>
  <si>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</si>
  <si>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</si>
  <si>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</si>
  <si>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</si>
  <si>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</si>
  <si>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</si>
  <si>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</si>
  <si>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</si>
  <si>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</si>
  <si>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</si>
  <si>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</si>
  <si>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</si>
  <si>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</si>
  <si>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</si>
  <si>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</si>
  <si>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</si>
  <si>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</si>
  <si>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</si>
  <si>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</si>
  <si>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</si>
  <si>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</si>
  <si>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</si>
  <si>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</si>
  <si>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</si>
  <si>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</si>
  <si>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</si>
  <si>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</si>
  <si>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</si>
  <si>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</si>
  <si>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</si>
  <si>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</si>
  <si>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</si>
  <si>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</si>
  <si>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</si>
  <si>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</si>
  <si>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</si>
  <si>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</si>
  <si>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</si>
  <si>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</si>
  <si>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</si>
  <si>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</si>
  <si>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</si>
  <si>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</si>
  <si>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</si>
  <si>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</si>
  <si>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</si>
  <si>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</si>
  <si>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</si>
  <si>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</si>
  <si>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</si>
  <si>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</si>
  <si>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</si>
  <si>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</si>
  <si>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</si>
  <si>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</si>
  <si>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</si>
  <si>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</si>
  <si>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</si>
  <si>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</si>
  <si>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</si>
  <si>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</si>
  <si>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</si>
  <si>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</si>
  <si>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</si>
  <si>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</si>
  <si>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</si>
  <si>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</si>
  <si>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</si>
  <si>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</si>
  <si>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</si>
  <si>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</si>
  <si>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</si>
  <si>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</si>
  <si>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</si>
  <si>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</si>
  <si>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</si>
  <si>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</si>
  <si>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</si>
  <si>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</si>
  <si>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</si>
  <si>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</si>
  <si>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</si>
  <si>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</si>
  <si>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</si>
  <si>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</si>
  <si>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</si>
  <si>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</si>
  <si>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</si>
  <si>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</si>
  <si>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</si>
  <si>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</si>
  <si>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</si>
  <si>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</si>
  <si>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</si>
  <si>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</si>
  <si>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</si>
  <si>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</si>
  <si>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</si>
  <si>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</si>
  <si>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</si>
  <si>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</si>
  <si>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</si>
  <si>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</si>
  <si>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</si>
  <si>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</si>
  <si>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</si>
  <si>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</si>
  <si>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</si>
  <si>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</si>
  <si>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</si>
  <si>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</si>
  <si>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</si>
  <si>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</si>
  <si>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</si>
  <si>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</si>
  <si>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</si>
  <si>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</si>
  <si>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</si>
  <si>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</si>
  <si>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</si>
  <si>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</si>
  <si>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</si>
  <si>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</si>
  <si>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</si>
  <si>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</si>
  <si>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</si>
  <si>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</si>
  <si>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</si>
  <si>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</si>
  <si>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</si>
  <si>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</si>
  <si>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</si>
  <si>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</si>
  <si>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</si>
  <si>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</si>
  <si>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</si>
  <si>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</si>
  <si>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</si>
  <si>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</si>
  <si>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</si>
  <si>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</si>
  <si>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</si>
  <si>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</si>
  <si>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</si>
  <si>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</si>
  <si>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</si>
  <si>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</si>
  <si>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</si>
  <si>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</si>
  <si>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</si>
  <si>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</si>
  <si>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</si>
  <si>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</si>
  <si>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</si>
  <si>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</si>
  <si>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</si>
  <si>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</si>
  <si>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</si>
  <si>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</si>
  <si>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</si>
  <si>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</si>
  <si>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</si>
  <si>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</si>
  <si>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</si>
  <si>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</si>
  <si>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</si>
  <si>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</si>
  <si>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</si>
  <si>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</si>
  <si>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</si>
  <si>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</si>
  <si>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</si>
  <si>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</si>
  <si>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</si>
  <si>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</si>
  <si>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</si>
  <si>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</si>
  <si>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</si>
  <si>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</si>
  <si>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</si>
  <si>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</si>
  <si>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</si>
  <si>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</si>
  <si>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</si>
  <si>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</si>
  <si>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</si>
  <si>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</si>
  <si>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</si>
  <si>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</si>
  <si>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</si>
  <si>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</si>
  <si>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</si>
  <si>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</si>
  <si>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</si>
  <si>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</si>
  <si>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</si>
  <si>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</si>
  <si>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</si>
  <si>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</si>
  <si>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</si>
  <si>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</si>
  <si>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</si>
  <si>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</si>
  <si>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</si>
  <si>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</si>
  <si>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</si>
  <si>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</si>
  <si>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</si>
  <si>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</si>
  <si>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</si>
  <si>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</si>
  <si>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</si>
  <si>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</si>
  <si>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</si>
  <si>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</si>
  <si>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</si>
  <si>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</si>
  <si>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</si>
  <si>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</si>
  <si>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</si>
  <si>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</si>
  <si>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</si>
  <si>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</si>
  <si>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</si>
  <si>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</si>
  <si>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</si>
  <si>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</si>
  <si>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</si>
  <si>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</si>
  <si>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</si>
  <si>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</si>
  <si>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</si>
  <si>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</si>
  <si>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</si>
  <si>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</si>
  <si>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</si>
  <si>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</si>
  <si>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</si>
  <si>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</si>
  <si>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</si>
  <si>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</si>
  <si>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</si>
  <si>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</si>
  <si>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</si>
  <si>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</si>
  <si>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</si>
  <si>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</si>
  <si>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</si>
  <si>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</si>
  <si>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</si>
  <si>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</si>
  <si>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</si>
  <si>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</si>
  <si>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</si>
  <si>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</si>
  <si>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</si>
  <si>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</si>
  <si>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</si>
  <si>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</si>
  <si>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</si>
  <si>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</si>
  <si>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</si>
  <si>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</si>
  <si>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</si>
  <si>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</si>
  <si>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</si>
  <si>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</si>
  <si>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</si>
  <si>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</si>
  <si>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</si>
  <si>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</si>
  <si>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</si>
  <si>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</si>
  <si>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</si>
  <si>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</si>
  <si>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</si>
  <si>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</si>
  <si>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</si>
  <si>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</si>
  <si>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</si>
  <si>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</si>
  <si>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</si>
  <si>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</si>
  <si>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</si>
  <si>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</si>
  <si>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</si>
  <si>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</si>
  <si>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</si>
  <si>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</si>
  <si>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</si>
  <si>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</si>
  <si>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</si>
  <si>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</si>
  <si>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</si>
  <si>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</si>
  <si>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</si>
  <si>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</si>
  <si>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</si>
  <si>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</si>
  <si>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</si>
  <si>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</si>
  <si>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</si>
  <si>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</si>
  <si>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</si>
  <si>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</si>
  <si>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</si>
  <si>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</si>
  <si>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</si>
  <si>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</si>
  <si>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</si>
  <si>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</si>
  <si>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</si>
  <si>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</si>
  <si>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</si>
  <si>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</si>
  <si>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</si>
  <si>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</si>
  <si>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</si>
  <si>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</si>
  <si>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</si>
  <si>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</si>
  <si>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</si>
  <si>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</si>
  <si>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</si>
  <si>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</si>
  <si>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</si>
  <si>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</si>
  <si>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</si>
  <si>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</si>
  <si>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</si>
  <si>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</si>
  <si>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</si>
  <si>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</si>
  <si>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</si>
  <si>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</si>
  <si>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</si>
  <si>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</si>
  <si>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</si>
  <si>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</si>
  <si>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</si>
  <si>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</si>
  <si>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</si>
  <si>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</si>
  <si>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</si>
  <si>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</si>
  <si>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</si>
  <si>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</si>
  <si>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</si>
  <si>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</si>
  <si>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</si>
  <si>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</si>
  <si>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</si>
  <si>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</si>
  <si>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</si>
  <si>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</si>
  <si>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</si>
  <si>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</si>
  <si>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</si>
  <si>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</si>
  <si>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</si>
  <si>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</si>
  <si>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</si>
  <si>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</si>
  <si>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</si>
  <si>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</si>
  <si>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</si>
  <si>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</si>
  <si>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</si>
  <si>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</si>
  <si>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</si>
  <si>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</si>
  <si>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</si>
  <si>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</si>
  <si>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</si>
  <si>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</si>
  <si>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</si>
  <si>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</si>
  <si>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</si>
  <si>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</si>
  <si>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</si>
  <si>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</si>
  <si>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</si>
  <si>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</si>
  <si>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</si>
  <si>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</si>
  <si>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</si>
  <si>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</si>
  <si>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</si>
  <si>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</si>
  <si>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</si>
  <si>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</si>
  <si>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</si>
  <si>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</si>
  <si>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</si>
  <si>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</si>
  <si>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</si>
  <si>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</si>
  <si>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</si>
  <si>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</si>
  <si>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</si>
  <si>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</si>
  <si>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</si>
  <si>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</si>
  <si>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</si>
  <si>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</si>
  <si>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</si>
  <si>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</si>
  <si>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</si>
  <si>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</si>
  <si>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</si>
  <si>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</si>
  <si>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</si>
  <si>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</si>
  <si>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</si>
  <si>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</si>
  <si>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</si>
  <si>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</si>
  <si>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</si>
  <si>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</si>
  <si>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</si>
  <si>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</si>
  <si>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</si>
  <si>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</si>
  <si>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</si>
  <si>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</si>
  <si>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</si>
  <si>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</si>
  <si>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</si>
  <si>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</si>
  <si>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</si>
  <si>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</si>
  <si>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</si>
  <si>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</si>
  <si>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</si>
  <si>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</si>
  <si>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</si>
  <si>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</si>
  <si>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</si>
  <si>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</si>
  <si>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</si>
  <si>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</si>
  <si>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</si>
  <si>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</si>
  <si>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</si>
  <si>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</si>
  <si>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</si>
  <si>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</si>
  <si>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</si>
  <si>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</si>
  <si>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</si>
  <si>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</si>
  <si>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</si>
  <si>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</si>
  <si>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</si>
  <si>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</si>
  <si>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</si>
  <si>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</si>
  <si>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</si>
  <si>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</si>
  <si>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</si>
  <si>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</si>
  <si>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</si>
  <si>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</si>
  <si>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</si>
  <si>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</si>
  <si>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</si>
  <si>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</si>
  <si>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</si>
  <si>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</si>
  <si>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</si>
  <si>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</si>
  <si>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</si>
  <si>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</si>
  <si>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</si>
  <si>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</si>
  <si>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</si>
  <si>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</si>
  <si>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</si>
  <si>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</si>
  <si>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</si>
  <si>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</si>
  <si>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</si>
  <si>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</si>
  <si>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</si>
  <si>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</si>
  <si>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</si>
  <si>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</si>
  <si>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</si>
  <si>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</si>
  <si>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</si>
  <si>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</si>
  <si>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</si>
  <si>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</si>
  <si>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</si>
  <si>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</si>
  <si>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</si>
  <si>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</si>
  <si>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</si>
  <si>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</si>
  <si>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</si>
  <si>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</si>
  <si>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</si>
  <si>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</si>
  <si>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</si>
  <si>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</si>
  <si>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</si>
  <si>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</si>
  <si>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</si>
  <si>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</si>
  <si>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</si>
  <si>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</si>
  <si>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</si>
  <si>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</si>
  <si>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</si>
  <si>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</si>
  <si>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</si>
  <si>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</si>
  <si>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</si>
  <si>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</si>
  <si>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</si>
  <si>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</si>
  <si>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</si>
  <si>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</si>
  <si>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</si>
  <si>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</si>
  <si>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</si>
  <si>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</si>
  <si>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</si>
  <si>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</si>
  <si>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</si>
  <si>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</si>
  <si>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</si>
  <si>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</si>
  <si>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</si>
  <si>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</si>
  <si>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</si>
  <si>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</si>
  <si>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</si>
  <si>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</si>
  <si>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</si>
  <si>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</si>
  <si>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</si>
  <si>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</si>
  <si>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</si>
  <si>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</si>
  <si>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</si>
  <si>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</si>
  <si>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</si>
  <si>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</si>
  <si>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</si>
  <si>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</si>
  <si>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</si>
  <si>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</si>
  <si>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</si>
  <si>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</si>
  <si>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</si>
  <si>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</si>
  <si>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</si>
  <si>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</si>
  <si>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</si>
  <si>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</si>
  <si>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</si>
  <si>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</si>
  <si>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</si>
  <si>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</si>
  <si>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</si>
  <si>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</si>
  <si>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</si>
  <si>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</si>
  <si>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</si>
  <si>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</si>
  <si>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</si>
  <si>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</si>
  <si>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</si>
  <si>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</si>
  <si>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</si>
  <si>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</si>
  <si>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</si>
  <si>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</si>
  <si>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</si>
  <si>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</si>
  <si>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</si>
  <si>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</si>
  <si>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</si>
  <si>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</si>
  <si>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</si>
  <si>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</si>
  <si>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</si>
  <si>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</si>
  <si>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</si>
  <si>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</si>
  <si>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</si>
  <si>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</si>
  <si>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</si>
  <si>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</si>
  <si>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</si>
  <si>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</si>
  <si>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</si>
  <si>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</si>
  <si>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</si>
  <si>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</si>
  <si>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</si>
  <si>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</si>
  <si>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</si>
  <si>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</si>
  <si>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</si>
  <si>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</si>
  <si>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</si>
  <si>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</si>
  <si>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</si>
  <si>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</si>
  <si>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</si>
  <si>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</si>
  <si>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</si>
  <si>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</si>
  <si>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</si>
  <si>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</si>
  <si>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</si>
  <si>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</si>
  <si>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</si>
  <si>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</si>
  <si>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</si>
  <si>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</si>
  <si>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</si>
  <si>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</si>
  <si>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</si>
  <si>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</si>
  <si>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</si>
  <si>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</si>
  <si>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</si>
  <si>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</si>
  <si>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</si>
  <si>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</si>
  <si>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</si>
  <si>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</si>
  <si>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</si>
  <si>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</si>
  <si>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</si>
  <si>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</si>
  <si>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</si>
  <si>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</si>
  <si>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</si>
  <si>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</si>
  <si>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</si>
  <si>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</si>
  <si>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</si>
  <si>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</si>
  <si>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</si>
  <si>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</si>
  <si>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</si>
  <si>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</si>
  <si>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</si>
  <si>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</si>
  <si>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</si>
  <si>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</si>
  <si>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</si>
  <si>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</si>
  <si>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</si>
  <si>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</si>
  <si>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</si>
  <si>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</si>
  <si>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</si>
  <si>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</si>
  <si>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</si>
  <si>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</si>
  <si>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</si>
  <si>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</si>
  <si>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</si>
  <si>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</si>
  <si>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</si>
  <si>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</si>
  <si>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</si>
  <si>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</si>
  <si>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</si>
  <si>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</si>
  <si>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</si>
  <si>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</si>
  <si>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</si>
  <si>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</si>
  <si>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</si>
  <si>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</si>
  <si>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</si>
  <si>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</si>
  <si>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</si>
  <si>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</si>
  <si>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</si>
  <si>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</si>
  <si>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</si>
  <si>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</si>
  <si>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</si>
  <si>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</si>
  <si>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</si>
  <si>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</si>
  <si>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</si>
  <si>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</si>
  <si>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</si>
  <si>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</si>
  <si>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</si>
  <si>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</si>
  <si>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</si>
  <si>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</si>
  <si>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</si>
  <si>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</si>
  <si>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</si>
  <si>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</si>
  <si>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</si>
  <si>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</si>
  <si>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</si>
  <si>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</si>
  <si>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</si>
  <si>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</si>
  <si>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</si>
  <si>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</si>
  <si>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</si>
  <si>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</si>
  <si>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</si>
  <si>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</si>
  <si>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</si>
  <si>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</si>
  <si>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</si>
  <si>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</si>
  <si>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</si>
  <si>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</si>
  <si>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</si>
  <si>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</si>
  <si>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</si>
  <si>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</si>
  <si>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</si>
  <si>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</si>
  <si>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</si>
  <si>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</si>
  <si>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</si>
  <si>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</si>
  <si>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</si>
  <si>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</si>
  <si>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</si>
  <si>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</si>
  <si>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</si>
  <si>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</si>
  <si>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</si>
  <si>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</si>
  <si>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</si>
  <si>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</si>
  <si>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</si>
  <si>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</si>
  <si>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</si>
  <si>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</si>
  <si>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</si>
  <si>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</si>
  <si>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</si>
  <si>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</si>
  <si>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</si>
  <si>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</si>
  <si>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</si>
  <si>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</si>
  <si>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</si>
  <si>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</si>
  <si>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</si>
  <si>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</si>
  <si>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</si>
  <si>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</si>
  <si>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</si>
  <si>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</si>
  <si>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</si>
  <si>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</si>
  <si>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</si>
  <si>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</si>
  <si>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</si>
  <si>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</si>
  <si>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</si>
  <si>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</si>
  <si>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</si>
  <si>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</si>
  <si>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</si>
  <si>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</si>
  <si>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</si>
  <si>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</si>
  <si>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</si>
  <si>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</si>
  <si>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</si>
  <si>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</si>
  <si>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</si>
  <si>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</si>
  <si>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</si>
  <si>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</si>
  <si>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</si>
  <si>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</si>
  <si>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</si>
  <si>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</si>
  <si>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</si>
  <si>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</si>
  <si>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</si>
  <si>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</si>
  <si>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</si>
  <si>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</si>
  <si>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</si>
  <si>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</si>
  <si>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</si>
  <si>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</si>
  <si>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</si>
  <si>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</si>
  <si>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</si>
  <si>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</si>
  <si>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</si>
  <si>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</si>
  <si>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</si>
  <si>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</si>
  <si>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</si>
  <si>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</si>
  <si>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</si>
  <si>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</si>
  <si>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</si>
  <si>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</si>
  <si>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</si>
  <si>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</si>
  <si>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</si>
  <si>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</si>
  <si>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</si>
  <si>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</si>
  <si>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</si>
  <si>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</si>
  <si>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</si>
  <si>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</si>
  <si>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</si>
  <si>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</si>
  <si>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</si>
  <si>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</si>
  <si>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</si>
  <si>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</si>
  <si>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</si>
  <si>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</si>
  <si>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</si>
  <si>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</si>
  <si>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</si>
  <si>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</si>
  <si>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</si>
  <si>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</si>
  <si>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</si>
  <si>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</si>
  <si>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</si>
  <si>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</si>
  <si>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</si>
  <si>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</si>
  <si>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</si>
  <si>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</si>
  <si>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</si>
  <si>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</si>
  <si>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</si>
  <si>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</si>
  <si>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</si>
  <si>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</si>
  <si>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</si>
  <si>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</si>
  <si>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</si>
  <si>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</si>
  <si>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</si>
  <si>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</si>
  <si>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</si>
  <si>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</si>
  <si>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</si>
  <si>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</si>
  <si>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</si>
  <si>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</si>
  <si>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</si>
  <si>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</si>
  <si>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</si>
  <si>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</si>
  <si>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</si>
  <si>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</si>
  <si>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</si>
  <si>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</si>
  <si>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</si>
  <si>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</si>
  <si>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</si>
  <si>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</si>
  <si>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</si>
  <si>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</si>
  <si>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</si>
  <si>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</si>
  <si>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</si>
  <si>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</si>
  <si>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</si>
  <si>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</si>
  <si>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</si>
  <si>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</si>
  <si>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</si>
  <si>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</si>
  <si>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</si>
  <si>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</si>
  <si>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</si>
  <si>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</si>
  <si>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</si>
  <si>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</si>
  <si>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</si>
  <si>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</si>
  <si>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</si>
  <si>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</si>
  <si>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</si>
  <si>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</si>
  <si>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</si>
  <si>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</si>
  <si>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</si>
  <si>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</si>
  <si>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</si>
  <si>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</si>
  <si>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</si>
  <si>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</si>
  <si>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</si>
  <si>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</si>
  <si>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</si>
  <si>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</si>
  <si>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</si>
  <si>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</si>
  <si>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</si>
  <si>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</si>
  <si>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</si>
  <si>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</si>
  <si>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</si>
  <si>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</si>
  <si>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</si>
  <si>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</si>
  <si>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</si>
  <si>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</si>
  <si>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</si>
  <si>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</si>
  <si>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</si>
  <si>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</si>
  <si>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</si>
  <si>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</si>
  <si>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</si>
  <si>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</si>
  <si>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</si>
  <si>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</si>
  <si>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</si>
  <si>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</si>
  <si>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</si>
  <si>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</si>
  <si>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</si>
  <si>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</si>
  <si>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</si>
  <si>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</si>
  <si>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</si>
  <si>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</si>
  <si>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</si>
  <si>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</si>
  <si>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</si>
  <si>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</si>
  <si>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</si>
  <si>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</si>
  <si>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</si>
  <si>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</si>
  <si>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</si>
  <si>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</si>
  <si>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</si>
  <si>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</si>
  <si>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</si>
  <si>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</si>
  <si>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</si>
  <si>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</si>
  <si>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</si>
  <si>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</si>
  <si>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</si>
  <si>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</si>
  <si>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</si>
  <si>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</si>
  <si>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</si>
  <si>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</si>
  <si>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</si>
  <si>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</si>
  <si>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</si>
  <si>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</si>
  <si>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</si>
  <si>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</si>
  <si>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</si>
  <si>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</si>
  <si>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</si>
  <si>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</si>
  <si>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</si>
  <si>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</si>
  <si>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</si>
  <si>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</si>
  <si>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</si>
  <si>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</si>
  <si>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</si>
  <si>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</si>
  <si>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</si>
  <si>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</si>
  <si>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</si>
  <si>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</si>
  <si>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</si>
  <si>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</si>
  <si>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</si>
  <si>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</si>
  <si>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</si>
  <si>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</si>
  <si>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</si>
  <si>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</si>
  <si>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</si>
  <si>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</si>
  <si>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</si>
  <si>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</si>
  <si>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</si>
  <si>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</si>
  <si>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</si>
  <si>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</si>
  <si>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</si>
  <si>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</si>
  <si>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</si>
  <si>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</si>
  <si>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</si>
  <si>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</si>
  <si>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</si>
  <si>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</si>
  <si>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</si>
  <si>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</si>
  <si>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</si>
  <si>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</si>
  <si>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</si>
  <si>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</si>
  <si>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</si>
  <si>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</si>
  <si>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</si>
  <si>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</si>
  <si>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</si>
  <si>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</si>
  <si>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</si>
  <si>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</si>
  <si>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</si>
  <si>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</si>
  <si>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</si>
  <si>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</si>
  <si>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</si>
  <si>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</si>
  <si>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</si>
  <si>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</si>
  <si>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</si>
  <si>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</si>
  <si>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</si>
  <si>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</si>
  <si>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</si>
  <si>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</si>
  <si>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</si>
  <si>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</si>
  <si>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</si>
  <si>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</si>
  <si>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</si>
  <si>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</si>
  <si>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</si>
  <si>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</si>
  <si>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</si>
  <si>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</si>
  <si>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</si>
  <si>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</si>
  <si>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</si>
  <si>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</si>
  <si>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</si>
  <si>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</si>
  <si>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</si>
  <si>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</si>
  <si>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</si>
  <si>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</si>
  <si>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</si>
  <si>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</si>
  <si>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</si>
  <si>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</si>
  <si>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</si>
  <si>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</si>
  <si>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</si>
  <si>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</si>
  <si>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</si>
  <si>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</si>
  <si>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</si>
  <si>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</si>
  <si>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</si>
  <si>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</si>
  <si>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</si>
  <si>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</si>
  <si>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</si>
  <si>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</si>
  <si>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</si>
  <si>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</si>
  <si>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</si>
  <si>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</si>
  <si>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</si>
  <si>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</si>
  <si>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</si>
  <si>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</si>
  <si>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</si>
  <si>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</si>
  <si>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</si>
  <si>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</si>
  <si>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</si>
  <si>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</si>
  <si>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</si>
  <si>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</si>
  <si>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</si>
  <si>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</si>
  <si>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</si>
  <si>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</si>
  <si>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</si>
  <si>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</si>
  <si>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</si>
  <si>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</si>
  <si>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</si>
  <si>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</si>
  <si>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</si>
  <si>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</si>
  <si>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</si>
  <si>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</si>
  <si>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</si>
  <si>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</si>
  <si>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</si>
  <si>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</si>
  <si>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</si>
  <si>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</si>
  <si>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</si>
  <si>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</si>
  <si>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</si>
  <si>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</si>
  <si>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</si>
  <si>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</si>
  <si>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</si>
  <si>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</si>
  <si>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</si>
  <si>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</si>
  <si>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</si>
  <si>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</si>
  <si>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</si>
  <si>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</si>
  <si>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</si>
  <si>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</si>
  <si>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</si>
  <si>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</si>
  <si>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</si>
  <si>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</si>
  <si>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</si>
  <si>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</si>
  <si>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</si>
  <si>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</si>
  <si>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</si>
  <si>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</si>
  <si>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</si>
  <si>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</si>
  <si>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</si>
  <si>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</si>
  <si>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</si>
  <si>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</si>
  <si>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</si>
  <si>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</si>
  <si>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</si>
  <si>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</si>
  <si>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</si>
  <si>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</si>
  <si>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</si>
  <si>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</si>
  <si>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</si>
  <si>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</si>
  <si>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</si>
  <si>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</si>
  <si>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</si>
  <si>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</si>
  <si>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</si>
  <si>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</si>
  <si>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</si>
  <si>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</si>
  <si>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</si>
  <si>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</si>
  <si>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</si>
  <si>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</si>
  <si>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</si>
  <si>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</si>
  <si>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</si>
  <si>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</si>
  <si>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</si>
  <si>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</si>
  <si>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</si>
  <si>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</si>
  <si>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</si>
  <si>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</si>
  <si>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</si>
  <si>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</si>
  <si>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</si>
  <si>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</si>
  <si>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</si>
  <si>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</si>
  <si>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</si>
  <si>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</si>
  <si>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</si>
  <si>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</si>
  <si>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</si>
  <si>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</si>
  <si>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</si>
  <si>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</si>
  <si>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</si>
  <si>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</si>
  <si>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</si>
  <si>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</si>
  <si>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</si>
  <si>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</si>
  <si>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</si>
  <si>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</si>
  <si>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</si>
  <si>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</si>
  <si>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</si>
  <si>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</si>
  <si>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</si>
  <si>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</si>
  <si>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</si>
  <si>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</si>
  <si>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</si>
  <si>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</si>
  <si>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</si>
  <si>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</si>
  <si>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</si>
  <si>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</si>
  <si>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</si>
  <si>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</si>
  <si>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</si>
  <si>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</si>
  <si>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</si>
  <si>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</si>
  <si>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</si>
  <si>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</si>
  <si>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</si>
  <si>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</si>
  <si>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</si>
  <si>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</si>
  <si>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</si>
  <si>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</si>
  <si>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</si>
  <si>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</si>
  <si>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</si>
  <si>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</si>
  <si>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</si>
  <si>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</si>
  <si>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</si>
  <si>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</si>
  <si>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</si>
  <si>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</si>
  <si>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</si>
  <si>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</si>
  <si>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</si>
  <si>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</si>
  <si>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</si>
  <si>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</si>
  <si>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</si>
  <si>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</si>
  <si>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</si>
  <si>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</si>
  <si>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</si>
  <si>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</si>
  <si>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</si>
  <si>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</si>
  <si>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</si>
  <si>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</si>
  <si>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</si>
  <si>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</si>
  <si>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</si>
  <si>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</si>
  <si>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</si>
  <si>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</si>
  <si>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</si>
  <si>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</si>
  <si>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</si>
  <si>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</si>
  <si>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</si>
  <si>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</si>
  <si>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</si>
  <si>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</si>
  <si>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</si>
  <si>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</si>
  <si>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</si>
  <si>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</si>
  <si>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</si>
  <si>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</si>
  <si>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</si>
  <si>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</si>
  <si>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</si>
  <si>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</si>
  <si>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</si>
  <si>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</si>
  <si>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</si>
  <si>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</si>
  <si>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</si>
  <si>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</si>
  <si>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</si>
  <si>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</si>
  <si>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</si>
  <si>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</si>
  <si>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</si>
  <si>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</si>
  <si>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</si>
  <si>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</si>
  <si>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</si>
  <si>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</si>
  <si>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</si>
  <si>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</si>
  <si>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</si>
  <si>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</si>
  <si>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</si>
  <si>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</si>
  <si>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</si>
  <si>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</si>
  <si>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</si>
  <si>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</si>
  <si>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</si>
  <si>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</si>
  <si>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</si>
  <si>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</si>
  <si>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</si>
  <si>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</si>
  <si>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</si>
  <si>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</si>
  <si>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</si>
  <si>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</si>
  <si>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</si>
  <si>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</si>
  <si>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</si>
  <si>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</si>
  <si>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</si>
  <si>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</si>
  <si>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</si>
  <si>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</si>
  <si>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</si>
  <si>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</si>
  <si>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</si>
  <si>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</si>
  <si>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</si>
  <si>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</si>
  <si>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</si>
  <si>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</si>
  <si>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</si>
  <si>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</si>
  <si>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</si>
  <si>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</si>
  <si>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</si>
  <si>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</si>
  <si>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</si>
  <si>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</si>
  <si>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</si>
  <si>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</si>
  <si>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</si>
  <si>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</si>
  <si>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</si>
  <si>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</si>
  <si>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</si>
  <si>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</si>
  <si>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</si>
  <si>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</si>
  <si>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</si>
  <si>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</si>
  <si>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</si>
  <si>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</si>
  <si>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</si>
  <si>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</si>
  <si>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</si>
  <si>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</si>
  <si>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</si>
  <si>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</si>
  <si>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</si>
  <si>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</si>
  <si>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</si>
  <si>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</si>
  <si>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</si>
  <si>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</si>
  <si>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</si>
  <si>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</si>
  <si>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</si>
  <si>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</si>
  <si>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</si>
  <si>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</si>
  <si>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</si>
  <si>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</si>
  <si>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</si>
  <si>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</si>
  <si>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</si>
  <si>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</si>
  <si>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</si>
  <si>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</si>
  <si>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</si>
  <si>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</si>
  <si>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</si>
  <si>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</si>
  <si>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</si>
  <si>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</si>
  <si>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</si>
  <si>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</si>
  <si>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</si>
  <si>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</si>
  <si>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</si>
  <si>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</si>
  <si>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</si>
  <si>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</si>
  <si>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</si>
  <si>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</si>
  <si>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</si>
  <si>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</si>
  <si>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</si>
  <si>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</si>
  <si>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</si>
  <si>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</si>
  <si>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</si>
  <si>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</si>
  <si>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</si>
  <si>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</si>
  <si>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</si>
  <si>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</si>
  <si>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</si>
  <si>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</si>
  <si>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</si>
  <si>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</si>
  <si>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</si>
  <si>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</si>
  <si>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</si>
  <si>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</si>
  <si>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</si>
  <si>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</si>
  <si>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</si>
  <si>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</si>
  <si>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</si>
  <si>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</si>
  <si>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</si>
  <si>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</si>
  <si>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</si>
  <si>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</si>
  <si>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</si>
  <si>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</si>
  <si>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</si>
  <si>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</si>
  <si>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</si>
  <si>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</si>
  <si>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</si>
  <si>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</si>
  <si>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</si>
  <si>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</si>
  <si>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</si>
  <si>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</si>
  <si>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</si>
  <si>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</si>
  <si>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</si>
  <si>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</si>
  <si>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</si>
  <si>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</si>
  <si>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</si>
  <si>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</si>
  <si>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</si>
  <si>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</si>
  <si>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</si>
  <si>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</si>
  <si>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</si>
  <si>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</si>
  <si>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</si>
  <si>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</si>
  <si>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</si>
  <si>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</si>
  <si>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</si>
  <si>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</si>
  <si>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</si>
  <si>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</si>
  <si>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</si>
  <si>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</si>
  <si>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</si>
  <si>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</si>
  <si>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</si>
  <si>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</si>
  <si>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</si>
  <si>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</si>
  <si>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</si>
  <si>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</si>
  <si>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</si>
  <si>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</si>
  <si>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</si>
  <si>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</si>
  <si>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</si>
  <si>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</si>
  <si>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</si>
  <si>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</si>
  <si>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</si>
  <si>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</si>
  <si>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</si>
  <si>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</si>
  <si>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</si>
  <si>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</si>
  <si>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</si>
  <si>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</si>
  <si>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</si>
  <si>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</si>
  <si>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</si>
  <si>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</si>
  <si>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</si>
  <si>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</si>
  <si>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</si>
  <si>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</si>
  <si>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</si>
  <si>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</si>
  <si>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</si>
  <si>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</si>
  <si>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</si>
  <si>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</si>
  <si>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</si>
  <si>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</si>
  <si>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</si>
  <si>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</si>
  <si>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</si>
  <si>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</si>
  <si>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</si>
  <si>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</si>
  <si>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</si>
  <si>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</si>
  <si>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</si>
  <si>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</si>
  <si>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</si>
  <si>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</si>
  <si>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</si>
  <si>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</si>
  <si>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</si>
  <si>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</si>
  <si>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</si>
  <si>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</si>
  <si>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</si>
  <si>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</si>
  <si>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</si>
  <si>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</si>
  <si>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</si>
  <si>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</si>
  <si>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</si>
  <si>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</si>
  <si>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</si>
  <si>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</si>
  <si>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</si>
  <si>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</si>
  <si>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</si>
  <si>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</si>
  <si>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</si>
  <si>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</si>
  <si>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</si>
  <si>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</si>
  <si>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</si>
  <si>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</si>
  <si>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</si>
  <si>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</si>
  <si>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</si>
  <si>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</si>
  <si>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</si>
  <si>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</si>
  <si>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</si>
  <si>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</si>
  <si>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</si>
  <si>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</si>
  <si>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</si>
  <si>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</si>
  <si>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</si>
  <si>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</si>
  <si>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</si>
  <si>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</si>
  <si>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</si>
  <si>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</si>
  <si>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</si>
  <si>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</si>
  <si>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</si>
  <si>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</si>
  <si>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</si>
  <si>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</si>
  <si>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</si>
  <si>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</si>
  <si>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</si>
  <si>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</si>
  <si>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</si>
  <si>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</si>
  <si>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</si>
  <si>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</si>
  <si>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</si>
  <si>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</si>
  <si>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</si>
  <si>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</si>
  <si>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</si>
  <si>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</si>
  <si>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</si>
  <si>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</si>
  <si>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</si>
  <si>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</si>
  <si>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</si>
  <si>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</si>
  <si>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</si>
  <si>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</si>
  <si>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</si>
  <si>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</si>
  <si>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</si>
  <si>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</si>
  <si>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</si>
  <si>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</si>
  <si>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</si>
  <si>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</si>
  <si>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</si>
  <si>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</si>
  <si>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</si>
  <si>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</si>
  <si>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</si>
  <si>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</si>
  <si>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</si>
  <si>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</si>
  <si>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</si>
  <si>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</si>
  <si>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</si>
  <si>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</si>
  <si>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</si>
  <si>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</si>
  <si>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</si>
  <si>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</si>
  <si>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</si>
  <si>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</si>
  <si>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</si>
  <si>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</si>
  <si>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</si>
  <si>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</si>
  <si>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</si>
  <si>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</si>
  <si>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</si>
  <si>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</si>
  <si>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</si>
  <si>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</si>
  <si>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</si>
  <si>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</si>
  <si>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</si>
  <si>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</si>
  <si>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</si>
  <si>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</si>
  <si>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</si>
  <si>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</si>
  <si>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</si>
  <si>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</si>
  <si>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</si>
  <si>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</si>
  <si>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</si>
  <si>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</si>
  <si>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</si>
  <si>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</si>
  <si>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</si>
  <si>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</si>
  <si>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</si>
  <si>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</si>
  <si>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</si>
  <si>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</si>
  <si>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</si>
  <si>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</si>
  <si>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</si>
  <si>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</si>
  <si>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</si>
  <si>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</si>
  <si>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</si>
  <si>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</si>
  <si>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</si>
  <si>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</si>
  <si>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</si>
  <si>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</si>
  <si>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</si>
  <si>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</si>
  <si>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</si>
  <si>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</si>
  <si>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</si>
  <si>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</si>
  <si>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</si>
  <si>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</si>
  <si>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</si>
  <si>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</si>
  <si>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</si>
  <si>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</si>
  <si>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</si>
  <si>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</si>
  <si>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</si>
  <si>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</si>
  <si>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</si>
  <si>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</si>
  <si>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</si>
  <si>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</si>
  <si>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</si>
  <si>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</si>
  <si>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</si>
  <si>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</si>
  <si>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</si>
  <si>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</si>
  <si>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</si>
  <si>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</si>
  <si>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</si>
  <si>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</si>
  <si>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</si>
  <si>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</si>
  <si>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</si>
  <si>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</si>
  <si>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</si>
  <si>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</si>
  <si>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</si>
  <si>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</si>
  <si>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</si>
  <si>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</si>
  <si>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</si>
  <si>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</si>
  <si>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</si>
  <si>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</si>
  <si>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</si>
  <si>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</si>
  <si>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</si>
  <si>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</si>
  <si>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</si>
  <si>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</si>
  <si>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</si>
  <si>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</si>
  <si>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</si>
  <si>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</si>
  <si>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</si>
  <si>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</si>
  <si>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</si>
  <si>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</si>
  <si>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</si>
  <si>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</si>
  <si>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</si>
  <si>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</si>
  <si>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</si>
  <si>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</si>
  <si>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</si>
  <si>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</si>
  <si>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</si>
  <si>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</si>
  <si>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</si>
  <si>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</si>
  <si>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</si>
  <si>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</si>
  <si>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</si>
  <si>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</si>
  <si>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</si>
  <si>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</si>
  <si>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</si>
  <si>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</si>
  <si>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</si>
  <si>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</si>
  <si>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</si>
  <si>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</si>
  <si>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</si>
  <si>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</si>
  <si>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</si>
  <si>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</si>
  <si>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</si>
  <si>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</si>
  <si>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</si>
  <si>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</si>
  <si>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</si>
  <si>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</si>
  <si>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</si>
  <si>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</si>
  <si>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</si>
  <si>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</si>
  <si>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</si>
  <si>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</si>
  <si>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</si>
  <si>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</si>
  <si>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</si>
  <si>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</si>
  <si>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</si>
  <si>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</si>
  <si>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</si>
  <si>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</si>
  <si>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</si>
  <si>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</si>
  <si>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</si>
  <si>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</si>
  <si>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</si>
  <si>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</si>
  <si>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</si>
  <si>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</si>
  <si>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</si>
  <si>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</si>
  <si>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</si>
  <si>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</si>
  <si>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</si>
  <si>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</si>
  <si>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</si>
  <si>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</si>
  <si>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</si>
  <si>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</si>
  <si>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</si>
  <si>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</si>
  <si>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</si>
  <si>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</si>
  <si>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</si>
  <si>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</si>
  <si>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</si>
  <si>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</si>
  <si>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</si>
  <si>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</si>
  <si>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</si>
  <si>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</si>
  <si>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</si>
  <si>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</si>
  <si>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</si>
  <si>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</si>
  <si>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</si>
  <si>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</si>
  <si>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</si>
  <si>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</si>
  <si>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</si>
  <si>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</si>
  <si>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</si>
  <si>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</si>
  <si>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</si>
  <si>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</si>
  <si>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</si>
  <si>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</si>
  <si>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</si>
  <si>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</si>
  <si>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</si>
  <si>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</si>
  <si>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</si>
  <si>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</si>
  <si>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</si>
  <si>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</si>
  <si>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</si>
  <si>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</si>
  <si>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</si>
  <si>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</si>
  <si>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</si>
  <si>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</si>
  <si>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</si>
  <si>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</si>
  <si>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</si>
  <si>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</si>
  <si>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</si>
  <si>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</si>
  <si>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</si>
  <si>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</si>
  <si>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</si>
  <si>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</si>
  <si>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</si>
  <si>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</si>
  <si>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</si>
  <si>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</si>
  <si>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</si>
  <si>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</si>
  <si>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</si>
  <si>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</si>
  <si>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</si>
  <si>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</si>
  <si>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</si>
  <si>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</si>
  <si>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</si>
  <si>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</si>
  <si>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</si>
  <si>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</si>
  <si>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</si>
  <si>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</si>
  <si>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</si>
  <si>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</si>
  <si>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</si>
  <si>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</si>
  <si>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</si>
  <si>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</si>
  <si>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</si>
  <si>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</si>
  <si>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</si>
  <si>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</si>
  <si>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</si>
  <si>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</si>
  <si>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</si>
  <si>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</si>
  <si>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</si>
  <si>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</si>
  <si>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</si>
  <si>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</si>
  <si>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</si>
  <si>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</si>
  <si>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</si>
  <si>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</si>
  <si>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</si>
  <si>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</si>
  <si>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</si>
  <si>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</si>
  <si>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</si>
  <si>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</si>
  <si>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</si>
  <si>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</si>
  <si>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</si>
  <si>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</si>
  <si>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</si>
  <si>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</si>
  <si>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</si>
  <si>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</si>
  <si>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</si>
  <si>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</si>
  <si>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</si>
  <si>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</si>
  <si>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</si>
  <si>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</si>
  <si>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</si>
  <si>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</si>
  <si>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</si>
  <si>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</si>
  <si>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</si>
  <si>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</si>
  <si>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</si>
  <si>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</si>
  <si>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</si>
  <si>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</si>
  <si>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</si>
  <si>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</si>
  <si>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</si>
  <si>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</si>
  <si>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</si>
  <si>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</si>
  <si>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</si>
  <si>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</si>
  <si>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</si>
  <si>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</si>
  <si>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</si>
  <si>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</si>
  <si>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</si>
  <si>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</si>
  <si>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</si>
  <si>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</si>
  <si>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</si>
  <si>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</si>
  <si>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</si>
  <si>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</si>
  <si>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</si>
  <si>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</si>
  <si>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</si>
  <si>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</si>
  <si>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</si>
  <si>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</si>
  <si>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</si>
  <si>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</si>
  <si>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</si>
  <si>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</si>
  <si>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</si>
  <si>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</si>
  <si>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</si>
  <si>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</si>
  <si>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</si>
  <si>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</si>
  <si>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</si>
  <si>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</si>
  <si>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</si>
  <si>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</si>
  <si>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</si>
  <si>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</si>
  <si>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</si>
  <si>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</si>
  <si>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</si>
  <si>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</si>
  <si>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</si>
  <si>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</si>
  <si>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</si>
  <si>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</si>
  <si>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</si>
  <si>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</si>
  <si>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</si>
  <si>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</si>
  <si>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</si>
  <si>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</si>
  <si>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</si>
  <si>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</si>
  <si>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</si>
  <si>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</si>
  <si>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</si>
  <si>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</si>
  <si>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</si>
  <si>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</si>
  <si>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</si>
  <si>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</si>
  <si>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</si>
  <si>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</si>
  <si>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</si>
  <si>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</si>
  <si>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</si>
  <si>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</si>
  <si>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</si>
  <si>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</si>
  <si>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</si>
  <si>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</si>
  <si>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</si>
  <si>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</si>
  <si>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</si>
  <si>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</si>
  <si>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</si>
  <si>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</si>
  <si>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</si>
  <si>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</si>
  <si>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</si>
  <si>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</si>
  <si>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</si>
  <si>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</si>
  <si>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</si>
  <si>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</si>
  <si>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</si>
  <si>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</si>
  <si>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</si>
  <si>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</si>
  <si>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</si>
  <si>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</si>
  <si>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</si>
  <si>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</si>
  <si>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</si>
  <si>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</si>
  <si>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</si>
  <si>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</si>
  <si>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</si>
  <si>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</si>
  <si>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</si>
  <si>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</si>
  <si>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</si>
  <si>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</si>
  <si>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</si>
  <si>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</si>
  <si>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</si>
  <si>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</si>
  <si>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</si>
  <si>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</si>
  <si>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</si>
  <si>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</si>
  <si>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</si>
  <si>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</si>
  <si>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</si>
  <si>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</si>
  <si>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</si>
  <si>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</si>
  <si>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</si>
  <si>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</si>
  <si>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</si>
  <si>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</si>
  <si>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</si>
  <si>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</si>
  <si>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</si>
  <si>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</si>
  <si>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</si>
  <si>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</si>
  <si>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</si>
  <si>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</si>
  <si>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</si>
  <si>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</si>
  <si>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</si>
  <si>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</si>
  <si>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</si>
  <si>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</si>
  <si>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</si>
  <si>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</si>
  <si>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</si>
  <si>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</si>
  <si>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</si>
  <si>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</si>
  <si>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</si>
  <si>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</si>
  <si>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</si>
  <si>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</si>
  <si>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</si>
  <si>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</si>
  <si>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</si>
  <si>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</si>
  <si>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</si>
  <si>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</si>
  <si>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</si>
  <si>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</si>
  <si>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</si>
  <si>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</si>
  <si>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</si>
  <si>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</si>
  <si>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</si>
  <si>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</si>
  <si>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</si>
  <si>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</si>
  <si>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</si>
  <si>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</si>
  <si>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</si>
  <si>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</si>
  <si>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</si>
  <si>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</si>
  <si>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</si>
  <si>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</si>
  <si>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</si>
  <si>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</si>
  <si>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</si>
  <si>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</si>
  <si>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</si>
  <si>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</si>
  <si>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</si>
  <si>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</si>
  <si>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</si>
  <si>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</si>
  <si>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</si>
  <si>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</si>
  <si>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</si>
  <si>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</si>
  <si>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</si>
  <si>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</si>
  <si>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</si>
  <si>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</si>
  <si>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</si>
  <si>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</si>
  <si>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</si>
  <si>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</si>
  <si>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</si>
  <si>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</si>
  <si>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</si>
  <si>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</si>
  <si>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</si>
  <si>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</si>
  <si>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</si>
  <si>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</si>
  <si>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</si>
  <si>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</si>
  <si>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</si>
  <si>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</si>
  <si>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</si>
  <si>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</si>
  <si>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</si>
  <si>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</si>
  <si>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</si>
  <si>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</si>
  <si>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</si>
  <si>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</si>
  <si>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</si>
  <si>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</si>
  <si>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</si>
  <si>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</si>
  <si>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</si>
  <si>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</si>
  <si>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</si>
  <si>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</si>
  <si>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</si>
  <si>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</si>
  <si>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</si>
  <si>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</si>
  <si>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</si>
  <si>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</si>
  <si>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</si>
  <si>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</si>
  <si>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</si>
  <si>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</si>
  <si>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</si>
  <si>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</si>
  <si>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</si>
  <si>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</si>
  <si>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</si>
  <si>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</si>
  <si>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</si>
  <si>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</si>
  <si>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</si>
  <si>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</si>
  <si>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</si>
  <si>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</si>
  <si>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</si>
  <si>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</si>
  <si>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</si>
  <si>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</si>
  <si>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</si>
  <si>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</si>
  <si>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</si>
  <si>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</si>
  <si>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</si>
  <si>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</si>
  <si>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</si>
  <si>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</si>
  <si>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</si>
  <si>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</si>
  <si>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</si>
  <si>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</si>
  <si>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</si>
  <si>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</si>
  <si>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</si>
  <si>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</si>
  <si>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</si>
  <si>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</si>
  <si>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</si>
  <si>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</si>
  <si>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</si>
  <si>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</si>
  <si>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</si>
  <si>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</si>
  <si>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</si>
  <si>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</si>
  <si>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</si>
  <si>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</si>
  <si>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</si>
  <si>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</si>
  <si>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</si>
  <si>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</si>
  <si>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</si>
  <si>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</si>
  <si>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</si>
  <si>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</si>
  <si>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</si>
  <si>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</si>
  <si>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</si>
  <si>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</si>
  <si>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</si>
  <si>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</si>
  <si>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</si>
  <si>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</si>
  <si>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</si>
  <si>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</si>
  <si>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</si>
  <si>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</si>
  <si>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</si>
  <si>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</si>
  <si>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</si>
  <si>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</si>
  <si>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</si>
  <si>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</si>
  <si>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</si>
  <si>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</si>
  <si>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</si>
  <si>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</si>
  <si>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</si>
  <si>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</si>
  <si>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</si>
  <si>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</si>
  <si>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</si>
  <si>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</si>
  <si>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</si>
  <si>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</si>
  <si>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</si>
  <si>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</si>
  <si>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</si>
  <si>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</si>
  <si>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</si>
  <si>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</si>
  <si>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</si>
  <si>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</si>
  <si>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</si>
  <si>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</si>
  <si>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</si>
  <si>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</si>
  <si>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</si>
  <si>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</si>
  <si>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</si>
  <si>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</si>
  <si>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</si>
  <si>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</si>
  <si>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</si>
  <si>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</si>
  <si>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</si>
  <si>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</si>
  <si>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</si>
  <si>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</si>
  <si>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</si>
  <si>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</si>
  <si>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</si>
  <si>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</si>
  <si>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</si>
  <si>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</si>
  <si>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</si>
  <si>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</si>
  <si>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</si>
  <si>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</si>
  <si>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</si>
  <si>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</si>
  <si>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</si>
  <si>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</si>
  <si>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</si>
  <si>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</si>
  <si>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</si>
  <si>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</si>
  <si>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</si>
  <si>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</si>
  <si>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</si>
  <si>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</si>
  <si>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</si>
  <si>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</si>
  <si>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</si>
  <si>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</si>
  <si>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</si>
  <si>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</si>
  <si>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</si>
  <si>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</si>
  <si>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</si>
  <si>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</si>
  <si>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</si>
  <si>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</si>
  <si>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</si>
  <si>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</si>
  <si>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</si>
  <si>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</si>
  <si>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</si>
  <si>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</si>
  <si>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</si>
  <si>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</si>
  <si>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</si>
  <si>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</si>
  <si>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</si>
  <si>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</si>
  <si>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</si>
  <si>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</si>
  <si>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</si>
  <si>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</si>
  <si>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</si>
  <si>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</si>
  <si>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</si>
  <si>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</si>
  <si>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</si>
  <si>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</si>
  <si>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</si>
  <si>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</si>
  <si>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</si>
  <si>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</si>
  <si>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</si>
  <si>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</si>
  <si>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</si>
  <si>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</si>
  <si>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</si>
  <si>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</si>
  <si>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</si>
  <si>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</si>
  <si>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</si>
  <si>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</si>
  <si>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</si>
  <si>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</si>
  <si>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</si>
  <si>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</si>
  <si>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</si>
  <si>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</si>
  <si>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</si>
  <si>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</si>
  <si>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</si>
  <si>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</si>
  <si>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</si>
  <si>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</si>
  <si>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</si>
  <si>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</si>
  <si>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</si>
  <si>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</si>
  <si>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</si>
  <si>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</si>
  <si>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</si>
  <si>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</si>
  <si>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</si>
  <si>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</si>
  <si>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</si>
  <si>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</si>
  <si>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</si>
  <si>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</si>
  <si>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</si>
  <si>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</si>
  <si>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</si>
  <si>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</si>
  <si>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</si>
  <si>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</si>
  <si>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</si>
  <si>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</si>
  <si>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</si>
  <si>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</si>
  <si>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</si>
  <si>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</si>
  <si>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</si>
  <si>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</si>
  <si>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</si>
  <si>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</si>
  <si>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</si>
  <si>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</si>
  <si>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</si>
  <si>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</si>
  <si>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</si>
  <si>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</si>
  <si>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</si>
  <si>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</si>
  <si>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</si>
  <si>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</si>
  <si>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</si>
  <si>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</si>
  <si>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</si>
  <si>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</si>
  <si>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</si>
  <si>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</si>
  <si>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</si>
  <si>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</si>
  <si>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</si>
  <si>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</si>
  <si>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</si>
  <si>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</si>
  <si>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</si>
  <si>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</si>
  <si>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</si>
  <si>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</si>
  <si>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</si>
  <si>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</si>
  <si>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</si>
  <si>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</si>
  <si>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</si>
  <si>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</si>
  <si>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</si>
  <si>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</si>
  <si>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</si>
  <si>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</si>
  <si>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</si>
  <si>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</si>
  <si>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</si>
  <si>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</si>
  <si>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</si>
  <si>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</si>
  <si>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</si>
  <si>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</si>
  <si>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</si>
  <si>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</si>
  <si>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</si>
  <si>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</si>
  <si>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</si>
  <si>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</si>
  <si>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</si>
  <si>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</si>
  <si>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</si>
  <si>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</si>
  <si>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</si>
  <si>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</si>
  <si>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</si>
  <si>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</si>
  <si>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</si>
  <si>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</si>
  <si>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</si>
  <si>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</si>
  <si>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</si>
  <si>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</si>
  <si>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</si>
  <si>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</si>
  <si>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</si>
  <si>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</si>
  <si>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</si>
  <si>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</si>
  <si>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</si>
  <si>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</si>
  <si>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</si>
  <si>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</si>
  <si>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</si>
  <si>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</si>
  <si>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</si>
  <si>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</si>
  <si>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</si>
  <si>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</si>
  <si>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</si>
  <si>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</si>
  <si>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</si>
  <si>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</si>
  <si>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</si>
  <si>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</si>
  <si>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</si>
  <si>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</si>
  <si>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</si>
  <si>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</si>
  <si>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</si>
  <si>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</si>
  <si>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</si>
  <si>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</si>
  <si>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</si>
  <si>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</si>
  <si>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</si>
  <si>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</si>
  <si>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</si>
  <si>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</si>
  <si>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</si>
  <si>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</si>
  <si>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</si>
  <si>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</si>
  <si>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</si>
  <si>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</si>
  <si>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</si>
  <si>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</si>
  <si>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</si>
  <si>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</si>
  <si>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</si>
  <si>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</si>
  <si>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</si>
  <si>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</si>
  <si>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</si>
  <si>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</si>
  <si>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</si>
  <si>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</si>
  <si>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</si>
  <si>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</si>
  <si>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</si>
  <si>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</si>
  <si>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</si>
  <si>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</si>
  <si>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</si>
  <si>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</si>
  <si>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</si>
  <si>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</si>
  <si>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</si>
  <si>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</si>
  <si>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</si>
  <si>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</si>
  <si>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</si>
  <si>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</si>
  <si>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</si>
  <si>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</si>
  <si>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</si>
  <si>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</si>
  <si>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</si>
  <si>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</si>
  <si>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</si>
  <si>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</si>
  <si>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</si>
  <si>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</si>
  <si>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</si>
  <si>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</si>
  <si>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</si>
  <si>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</si>
  <si>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</si>
  <si>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</si>
  <si>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</si>
  <si>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</si>
  <si>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</si>
  <si>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</si>
  <si>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</si>
  <si>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</si>
  <si>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</si>
  <si>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</si>
  <si>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</si>
  <si>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</si>
  <si>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</si>
  <si>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</si>
  <si>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</si>
  <si>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</si>
  <si>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</si>
  <si>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</si>
  <si>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</si>
  <si>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</si>
  <si>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</si>
  <si>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</si>
  <si>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</si>
  <si>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</si>
  <si>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</si>
  <si>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</si>
  <si>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</si>
  <si>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</si>
  <si>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</si>
  <si>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</si>
  <si>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</si>
  <si>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</si>
  <si>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</si>
  <si>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</si>
  <si>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</si>
  <si>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</si>
  <si>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</si>
  <si>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</si>
  <si>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</si>
  <si>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</si>
  <si>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</si>
  <si>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</si>
  <si>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</si>
  <si>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</si>
  <si>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</si>
  <si>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</si>
  <si>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</si>
  <si>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</si>
  <si>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</si>
  <si>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</si>
  <si>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</si>
  <si>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</si>
  <si>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</si>
  <si>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</si>
  <si>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</si>
  <si>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</si>
  <si>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</si>
  <si>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</si>
  <si>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</si>
  <si>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</si>
  <si>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</si>
  <si>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</si>
  <si>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</si>
  <si>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</si>
  <si>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</si>
  <si>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</si>
  <si>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</si>
  <si>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</si>
  <si>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</si>
  <si>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</si>
  <si>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</si>
  <si>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</si>
  <si>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</si>
  <si>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</si>
  <si>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</si>
  <si>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</si>
  <si>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</si>
  <si>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</si>
  <si>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</si>
  <si>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</si>
  <si>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</si>
  <si>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</si>
  <si>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</si>
  <si>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</si>
  <si>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</si>
  <si>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</si>
  <si>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</si>
  <si>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</si>
  <si>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</si>
  <si>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</si>
  <si>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</si>
  <si>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</si>
  <si>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</si>
  <si>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</si>
  <si>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</si>
  <si>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</si>
  <si>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</si>
  <si>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</si>
  <si>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</si>
  <si>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</si>
  <si>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</si>
  <si>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</si>
  <si>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</si>
  <si>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</si>
  <si>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</si>
  <si>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</si>
  <si>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</si>
  <si>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</si>
  <si>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</si>
  <si>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</si>
  <si>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</si>
  <si>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</si>
  <si>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</si>
  <si>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</si>
  <si>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</si>
  <si>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</si>
  <si>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</si>
  <si>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</si>
  <si>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</si>
  <si>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</si>
  <si>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</si>
  <si>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</si>
  <si>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</si>
  <si>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</si>
  <si>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</si>
  <si>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</si>
  <si>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</si>
  <si>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</si>
  <si>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</si>
  <si>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</si>
  <si>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</si>
  <si>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</si>
  <si>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</si>
  <si>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</si>
  <si>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</si>
  <si>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</si>
  <si>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</si>
  <si>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</si>
  <si>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</si>
  <si>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</si>
  <si>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</si>
  <si>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</si>
  <si>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</si>
  <si>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</si>
  <si>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</si>
  <si>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</si>
  <si>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</si>
  <si>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</si>
  <si>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</si>
  <si>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</si>
  <si>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</si>
  <si>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</si>
  <si>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</si>
  <si>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</si>
  <si>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</si>
  <si>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</si>
  <si>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</si>
  <si>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</si>
  <si>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</si>
  <si>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</si>
  <si>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</si>
  <si>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</si>
  <si>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</si>
  <si>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</si>
  <si>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</si>
  <si>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</si>
  <si>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</si>
  <si>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</si>
  <si>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</si>
  <si>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</si>
  <si>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</si>
  <si>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</si>
  <si>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</si>
  <si>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</si>
  <si>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</si>
  <si>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</si>
  <si>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</si>
  <si>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</si>
  <si>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</si>
  <si>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</si>
  <si>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</si>
  <si>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</si>
  <si>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</si>
  <si>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</si>
  <si>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</si>
  <si>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</si>
  <si>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</si>
  <si>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</si>
  <si>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</si>
  <si>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</si>
  <si>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</si>
  <si>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</si>
  <si>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</si>
  <si>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</si>
  <si>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</si>
  <si>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</si>
  <si>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</si>
  <si>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</si>
  <si>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</si>
  <si>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</si>
  <si>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</si>
  <si>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</si>
  <si>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</si>
  <si>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</si>
  <si>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</si>
  <si>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</si>
  <si>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</si>
  <si>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</si>
  <si>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</si>
  <si>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</si>
  <si>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</si>
  <si>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</si>
  <si>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</si>
  <si>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</si>
  <si>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</si>
  <si>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</si>
  <si>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</si>
  <si>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</si>
  <si>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</si>
  <si>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</si>
  <si>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</si>
  <si>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</si>
  <si>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</si>
  <si>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</si>
  <si>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</si>
  <si>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</si>
  <si>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</si>
  <si>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</si>
  <si>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</si>
  <si>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</si>
  <si>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</si>
  <si>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</si>
  <si>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</si>
  <si>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</si>
  <si>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</si>
  <si>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</si>
  <si>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</si>
  <si>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</si>
  <si>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</si>
  <si>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</si>
  <si>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</si>
  <si>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</si>
  <si>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</si>
  <si>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</si>
  <si>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</si>
  <si>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</si>
  <si>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</si>
  <si>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</si>
  <si>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</si>
  <si>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</si>
  <si>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</si>
  <si>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</si>
  <si>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</si>
  <si>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</si>
  <si>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</si>
  <si>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</si>
  <si>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</si>
  <si>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</si>
  <si>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</si>
  <si>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</si>
  <si>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</si>
  <si>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</si>
  <si>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</si>
  <si>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</si>
  <si>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</si>
  <si>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</si>
  <si>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</si>
  <si>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</si>
  <si>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</si>
  <si>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</si>
  <si>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</si>
  <si>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</si>
  <si>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</si>
  <si>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</si>
  <si>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</si>
  <si>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</si>
  <si>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</si>
  <si>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</si>
  <si>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</si>
  <si>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</si>
  <si>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</si>
  <si>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</si>
  <si>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</si>
  <si>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</si>
  <si>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</si>
  <si>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</si>
  <si>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</si>
  <si>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</si>
  <si>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</si>
  <si>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</si>
  <si>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</si>
  <si>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</si>
  <si>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</si>
  <si>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</si>
  <si>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</si>
  <si>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</si>
  <si>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</si>
  <si>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</si>
  <si>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</si>
  <si>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</si>
  <si>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</si>
  <si>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</si>
  <si>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</si>
  <si>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</si>
  <si>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</si>
  <si>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</si>
  <si>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</si>
  <si>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</si>
  <si>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</si>
  <si>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</si>
  <si>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</si>
  <si>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</si>
  <si>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</si>
  <si>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</si>
  <si>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</si>
  <si>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</si>
  <si>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</si>
  <si>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</si>
  <si>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</si>
  <si>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</si>
  <si>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</si>
  <si>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</si>
  <si>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</si>
  <si>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</si>
  <si>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</si>
  <si>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</si>
  <si>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</si>
  <si>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</si>
  <si>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</si>
  <si>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</si>
  <si>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</si>
  <si>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</si>
  <si>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</si>
  <si>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</si>
  <si>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</si>
  <si>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</si>
  <si>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</si>
  <si>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</si>
  <si>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</si>
  <si>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</si>
  <si>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</si>
  <si>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</si>
  <si>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</si>
  <si>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</si>
  <si>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</si>
  <si>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</si>
  <si>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</si>
  <si>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</si>
  <si>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</si>
  <si>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</si>
  <si>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</si>
  <si>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</si>
  <si>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</si>
  <si>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</si>
  <si>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</si>
  <si>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</si>
  <si>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</si>
  <si>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</si>
  <si>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</si>
  <si>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</si>
  <si>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</si>
  <si>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</si>
  <si>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</si>
  <si>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</si>
  <si>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</si>
  <si>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</si>
  <si>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</si>
  <si>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</si>
  <si>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</si>
  <si>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</si>
  <si>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</si>
  <si>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</si>
  <si>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</si>
  <si>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</si>
  <si>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</si>
  <si>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</si>
  <si>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</si>
  <si>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</si>
  <si>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</si>
  <si>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</si>
  <si>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</si>
  <si>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</si>
  <si>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</si>
  <si>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</si>
  <si>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</si>
  <si>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</si>
  <si>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</si>
  <si>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</si>
  <si>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</si>
  <si>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</si>
  <si>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</si>
  <si>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</si>
  <si>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</si>
  <si>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</si>
  <si>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</si>
  <si>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</si>
  <si>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</si>
  <si>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</si>
  <si>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</si>
  <si>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</si>
  <si>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</si>
  <si>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</si>
  <si>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</si>
  <si>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</si>
  <si>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</si>
  <si>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</si>
  <si>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</si>
  <si>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</si>
  <si>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</si>
  <si>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</si>
  <si>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</si>
  <si>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</si>
  <si>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</si>
  <si>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</si>
  <si>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</si>
  <si>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</si>
  <si>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</si>
  <si>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</si>
  <si>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</si>
  <si>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</si>
  <si>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</si>
  <si>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</si>
  <si>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</si>
  <si>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</si>
  <si>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</si>
  <si>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</si>
  <si>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</si>
  <si>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</si>
  <si>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</si>
  <si>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</si>
  <si>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</si>
  <si>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</si>
  <si>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</si>
  <si>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</si>
  <si>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</si>
  <si>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</si>
  <si>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</si>
  <si>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</si>
  <si>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</si>
  <si>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</si>
  <si>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</si>
  <si>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</si>
  <si>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</si>
  <si>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</si>
  <si>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</si>
  <si>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</si>
  <si>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</si>
  <si>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</si>
  <si>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</si>
  <si>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</si>
  <si>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</si>
  <si>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</si>
  <si>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</si>
  <si>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</si>
  <si>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</si>
  <si>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</si>
  <si>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</si>
  <si>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</si>
  <si>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</si>
  <si>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</si>
  <si>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</si>
  <si>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</si>
  <si>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</si>
  <si>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</si>
  <si>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</si>
  <si>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</si>
  <si>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</si>
  <si>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</si>
  <si>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</si>
  <si>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</si>
  <si>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</si>
  <si>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</si>
  <si>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</si>
  <si>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</si>
  <si>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</si>
  <si>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</si>
  <si>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</si>
  <si>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</si>
  <si>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</si>
  <si>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</si>
  <si>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</si>
  <si>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</si>
  <si>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</si>
  <si>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</si>
  <si>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</si>
  <si>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</si>
  <si>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</si>
  <si>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</si>
  <si>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</si>
  <si>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</si>
  <si>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</si>
  <si>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</si>
  <si>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</si>
  <si>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</si>
  <si>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</si>
  <si>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</si>
  <si>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</si>
  <si>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</si>
  <si>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</si>
  <si>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</si>
  <si>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</si>
  <si>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</si>
  <si>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</si>
  <si>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</si>
  <si>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</si>
  <si>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</si>
  <si>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</si>
  <si>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</si>
  <si>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</si>
  <si>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</si>
  <si>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</si>
  <si>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</si>
  <si>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</si>
  <si>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</si>
  <si>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</si>
  <si>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</si>
  <si>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</si>
  <si>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</si>
  <si>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</si>
  <si>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</si>
  <si>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</si>
  <si>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</si>
  <si>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</si>
  <si>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</si>
  <si>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</si>
  <si>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</si>
  <si>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</si>
  <si>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</si>
  <si>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</si>
  <si>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</si>
  <si>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</si>
  <si>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</si>
  <si>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</si>
  <si>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</si>
  <si>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</si>
  <si>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</si>
  <si>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</si>
  <si>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</si>
  <si>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</si>
  <si>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</si>
  <si>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</si>
  <si>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</si>
  <si>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</si>
  <si>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</si>
  <si>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</si>
  <si>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</si>
  <si>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</si>
  <si>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</si>
  <si>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</si>
  <si>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</si>
  <si>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</si>
  <si>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</si>
  <si>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</si>
  <si>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</si>
  <si>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</si>
  <si>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</si>
  <si>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</si>
  <si>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</si>
  <si>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</si>
  <si>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</si>
  <si>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</si>
  <si>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</si>
  <si>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</si>
  <si>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</si>
  <si>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</si>
  <si>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</si>
  <si>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</si>
  <si>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</si>
  <si>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</si>
  <si>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</si>
  <si>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</si>
  <si>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</si>
  <si>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</si>
  <si>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</si>
  <si>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</si>
  <si>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</si>
  <si>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</si>
  <si>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</si>
  <si>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</si>
  <si>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</si>
  <si>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</si>
  <si>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</si>
  <si>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</si>
  <si>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</si>
  <si>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</si>
  <si>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</si>
  <si>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</si>
  <si>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</si>
  <si>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</si>
  <si>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</si>
  <si>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</si>
  <si>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</si>
  <si>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</si>
  <si>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</si>
  <si>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</si>
  <si>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</si>
  <si>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</si>
  <si>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</si>
  <si>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</si>
  <si>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</si>
  <si>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</si>
  <si>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</si>
  <si>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</si>
  <si>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</si>
  <si>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</si>
  <si>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</si>
  <si>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</si>
  <si>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</si>
  <si>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</si>
  <si>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</si>
  <si>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</si>
  <si>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</si>
  <si>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</si>
  <si>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</si>
  <si>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</si>
  <si>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</si>
  <si>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</si>
  <si>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</si>
  <si>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</si>
  <si>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</si>
  <si>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</si>
  <si>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</si>
  <si>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</si>
  <si>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</si>
  <si>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</si>
  <si>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</si>
  <si>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</si>
  <si>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</si>
  <si>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</si>
  <si>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</si>
  <si>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</si>
  <si>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</si>
  <si>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</si>
  <si>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</si>
  <si>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</si>
  <si>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</si>
  <si>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</si>
  <si>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</si>
  <si>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</si>
  <si>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</si>
  <si>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</si>
  <si>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</si>
  <si>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</si>
  <si>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</si>
  <si>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</si>
  <si>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</si>
  <si>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</si>
  <si>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</si>
  <si>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</si>
  <si>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</si>
  <si>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</si>
  <si>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</si>
  <si>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</si>
  <si>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</si>
  <si>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</si>
  <si>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</si>
  <si>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</si>
  <si>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</si>
  <si>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</si>
  <si>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</si>
  <si>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</si>
  <si>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</si>
  <si>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</si>
  <si>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</si>
  <si>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</si>
  <si>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</si>
  <si>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</si>
  <si>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</si>
  <si>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</si>
  <si>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</si>
  <si>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</si>
  <si>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</si>
  <si>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</si>
  <si>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</si>
  <si>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</si>
  <si>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</si>
  <si>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</si>
  <si>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</si>
  <si>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</si>
  <si>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</si>
  <si>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</si>
  <si>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</si>
  <si>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</si>
  <si>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</si>
  <si>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</si>
  <si>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</si>
  <si>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</si>
  <si>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</si>
  <si>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</si>
  <si>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</si>
  <si>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</si>
  <si>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</si>
  <si>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</si>
  <si>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</si>
  <si>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</si>
  <si>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</si>
  <si>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</si>
  <si>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</si>
  <si>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</si>
  <si>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</si>
  <si>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</si>
  <si>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</si>
  <si>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</si>
  <si>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</si>
  <si>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</si>
  <si>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</si>
  <si>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</si>
  <si>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</si>
  <si>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</si>
  <si>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</si>
  <si>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</si>
  <si>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</si>
  <si>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</si>
  <si>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</si>
  <si>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</si>
  <si>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</si>
  <si>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</si>
  <si>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</si>
  <si>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</si>
  <si>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</si>
  <si>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</si>
  <si>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</si>
  <si>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</si>
  <si>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</si>
  <si>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</si>
  <si>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</si>
  <si>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</si>
  <si>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</si>
  <si>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</si>
  <si>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</si>
  <si>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</si>
  <si>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</si>
  <si>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</si>
  <si>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</si>
  <si>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</si>
  <si>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</si>
  <si>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</si>
  <si>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</si>
  <si>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</si>
  <si>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</si>
  <si>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</si>
  <si>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</si>
  <si>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</si>
  <si>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</si>
  <si>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</si>
  <si>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</si>
  <si>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</si>
  <si>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</si>
  <si>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</si>
  <si>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</si>
  <si>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</si>
  <si>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</si>
  <si>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</si>
  <si>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</si>
  <si>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</si>
  <si>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</si>
  <si>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</si>
  <si>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</si>
  <si>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</si>
  <si>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</si>
  <si>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</si>
  <si>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</si>
  <si>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</si>
  <si>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</si>
  <si>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</si>
  <si>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</si>
  <si>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</si>
  <si>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</si>
  <si>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</si>
  <si>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</si>
  <si>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</si>
  <si>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</si>
  <si>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</si>
  <si>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</si>
  <si>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</si>
  <si>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</si>
  <si>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</si>
  <si>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</si>
  <si>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</si>
  <si>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</si>
  <si>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</si>
  <si>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</si>
  <si>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</si>
  <si>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</si>
  <si>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</si>
  <si>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</si>
  <si>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</si>
  <si>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</si>
  <si>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</si>
  <si>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</si>
  <si>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</si>
  <si>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</si>
  <si>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</si>
  <si>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</si>
  <si>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</si>
  <si>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</si>
  <si>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</si>
  <si>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</si>
  <si>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</si>
  <si>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</si>
  <si>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</si>
  <si>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</si>
  <si>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</si>
  <si>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</si>
  <si>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</si>
  <si>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</si>
  <si>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</si>
  <si>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</si>
  <si>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</si>
  <si>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</si>
  <si>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</si>
  <si>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</si>
  <si>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</si>
  <si>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</si>
  <si>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</si>
  <si>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</si>
  <si>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</si>
  <si>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</si>
  <si>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</si>
  <si>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</si>
  <si>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</si>
  <si>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</si>
  <si>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</si>
  <si>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</si>
  <si>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</si>
  <si>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</si>
  <si>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</si>
  <si>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</si>
  <si>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</si>
  <si>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</si>
  <si>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</si>
  <si>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</si>
  <si>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</si>
  <si>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</si>
  <si>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</si>
  <si>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</si>
  <si>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</si>
  <si>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</si>
  <si>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</si>
  <si>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</si>
  <si>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</si>
  <si>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</si>
  <si>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</si>
  <si>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</si>
  <si>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</si>
  <si>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</si>
  <si>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</si>
  <si>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</si>
  <si>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</si>
  <si>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</si>
  <si>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</si>
  <si>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</si>
  <si>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</si>
  <si>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</si>
  <si>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</si>
  <si>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</si>
  <si>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</si>
  <si>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</si>
  <si>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</si>
  <si>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</si>
  <si>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</si>
  <si>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</si>
  <si>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</si>
  <si>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</si>
  <si>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</si>
  <si>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</si>
  <si>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</si>
  <si>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</si>
  <si>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</si>
  <si>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</si>
  <si>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</si>
  <si>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</si>
  <si>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</si>
  <si>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</si>
  <si>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</si>
  <si>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</si>
  <si>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</si>
  <si>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</si>
  <si>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</si>
  <si>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</si>
  <si>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</si>
  <si>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</si>
  <si>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</si>
  <si>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</si>
  <si>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</si>
  <si>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</si>
  <si>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</si>
  <si>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</si>
  <si>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</si>
  <si>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</si>
  <si>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</si>
  <si>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</si>
  <si>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</si>
  <si>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</si>
  <si>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</si>
  <si>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</si>
  <si>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</si>
  <si>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</si>
  <si>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</si>
  <si>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</si>
  <si>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</si>
  <si>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</si>
  <si>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</si>
  <si>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</si>
  <si>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</si>
  <si>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</si>
  <si>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</si>
  <si>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</si>
  <si>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</si>
  <si>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</si>
  <si>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</si>
  <si>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</si>
  <si>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</si>
  <si>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</si>
  <si>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</si>
  <si>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</si>
  <si>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</si>
  <si>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</si>
  <si>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</si>
  <si>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</si>
  <si>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</si>
  <si>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</si>
  <si>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</si>
  <si>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</si>
  <si>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</si>
  <si>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</si>
  <si>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</si>
  <si>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</si>
  <si>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</si>
  <si>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</si>
  <si>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</si>
  <si>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</si>
  <si>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</si>
  <si>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</si>
  <si>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</si>
  <si>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</si>
  <si>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</si>
  <si>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</si>
  <si>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</si>
  <si>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</si>
  <si>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</si>
  <si>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</si>
  <si>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</si>
  <si>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</si>
  <si>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</si>
  <si>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</si>
  <si>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</si>
  <si>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</si>
  <si>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</si>
  <si>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</si>
  <si>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</si>
  <si>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</si>
  <si>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</si>
  <si>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</si>
  <si>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</si>
  <si>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</si>
  <si>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</si>
  <si>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</si>
  <si>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</si>
  <si>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</si>
  <si>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</si>
  <si>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</si>
  <si>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</si>
  <si>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</si>
  <si>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</si>
  <si>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</si>
  <si>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</si>
  <si>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</si>
  <si>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</si>
  <si>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</si>
  <si>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</si>
  <si>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</si>
  <si>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</si>
  <si>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</si>
  <si>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</si>
  <si>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</si>
  <si>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</si>
  <si>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</si>
  <si>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</si>
  <si>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</si>
  <si>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</si>
  <si>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</si>
  <si>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</si>
  <si>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</si>
  <si>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</si>
  <si>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</si>
  <si>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</si>
  <si>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</si>
  <si>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</si>
  <si>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</si>
  <si>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</si>
  <si>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</si>
  <si>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</si>
  <si>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</si>
  <si>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</si>
  <si>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</si>
  <si>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</si>
  <si>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</si>
  <si>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</si>
  <si>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</si>
  <si>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</si>
  <si>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</si>
  <si>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</si>
  <si>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</si>
  <si>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</si>
  <si>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</si>
  <si>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</si>
  <si>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</si>
  <si>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</si>
  <si>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</si>
  <si>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</si>
  <si>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</si>
  <si>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</si>
  <si>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</si>
  <si>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</si>
  <si>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</si>
  <si>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</si>
  <si>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</si>
  <si>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</si>
  <si>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</si>
  <si>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</si>
  <si>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</si>
  <si>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</si>
  <si>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</si>
  <si>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</si>
  <si>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</si>
  <si>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</si>
  <si>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</si>
  <si>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</si>
  <si>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</si>
  <si>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</si>
  <si>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</si>
  <si>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</si>
  <si>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</si>
  <si>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</si>
  <si>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</si>
  <si>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</si>
  <si>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</si>
  <si>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</si>
  <si>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</si>
  <si>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</si>
  <si>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</si>
  <si>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</si>
  <si>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</si>
  <si>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</si>
  <si>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</si>
  <si>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</si>
  <si>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</si>
  <si>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</si>
  <si>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</si>
  <si>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</si>
  <si>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</si>
  <si>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</si>
  <si>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</si>
  <si>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</si>
  <si>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</si>
  <si>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</si>
  <si>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</si>
  <si>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</si>
  <si>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</si>
  <si>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</si>
  <si>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</si>
  <si>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</si>
  <si>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</si>
  <si>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</si>
  <si>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</si>
  <si>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</si>
  <si>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</si>
  <si>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</si>
  <si>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</si>
  <si>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</si>
  <si>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</si>
  <si>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</si>
  <si>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</si>
  <si>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</si>
  <si>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</si>
  <si>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</si>
  <si>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</si>
  <si>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</si>
  <si>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</si>
  <si>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</si>
  <si>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</si>
  <si>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</si>
  <si>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</si>
  <si>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</si>
  <si>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</si>
  <si>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</si>
  <si>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</si>
  <si>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</si>
  <si>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</si>
  <si>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</si>
  <si>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</si>
  <si>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</si>
  <si>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</si>
  <si>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</si>
  <si>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</si>
  <si>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</si>
  <si>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</si>
  <si>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</si>
  <si>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</si>
  <si>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</si>
  <si>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</si>
  <si>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</si>
  <si>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</si>
  <si>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</si>
  <si>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</si>
  <si>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</si>
  <si>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</si>
  <si>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</si>
  <si>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</si>
  <si>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</si>
  <si>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</si>
  <si>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</si>
  <si>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</si>
  <si>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</si>
  <si>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</si>
  <si>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</si>
  <si>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</si>
  <si>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</si>
  <si>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</si>
  <si>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</si>
  <si>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</si>
  <si>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</si>
  <si>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</si>
  <si>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</si>
  <si>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</si>
  <si>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</si>
  <si>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</si>
  <si>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</si>
  <si>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</si>
  <si>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</si>
  <si>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</si>
  <si>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</si>
  <si>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</si>
  <si>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</si>
  <si>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</si>
  <si>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</si>
  <si>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</si>
  <si>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</si>
  <si>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</si>
  <si>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</si>
  <si>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</si>
  <si>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</si>
  <si>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</si>
  <si>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</si>
  <si>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</si>
  <si>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</si>
  <si>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</si>
  <si>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</si>
  <si>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</si>
  <si>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</si>
  <si>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</si>
  <si>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</si>
  <si>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</si>
  <si>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</si>
  <si>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</si>
  <si>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</si>
  <si>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</si>
  <si>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</si>
  <si>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</si>
  <si>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</si>
  <si>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</si>
  <si>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</si>
  <si>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</si>
  <si>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</si>
  <si>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</si>
  <si>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</si>
  <si>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</si>
  <si>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</si>
  <si>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</si>
  <si>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</si>
  <si>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</si>
  <si>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</si>
  <si>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</si>
  <si>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</si>
  <si>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</si>
  <si>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</si>
  <si>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</si>
  <si>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</si>
  <si>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</si>
  <si>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</si>
  <si>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</si>
  <si>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</si>
  <si>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</si>
  <si>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</si>
  <si>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</si>
  <si>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</si>
  <si>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</si>
  <si>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</si>
  <si>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</si>
  <si>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</si>
  <si>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</si>
  <si>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</si>
  <si>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</si>
  <si>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</si>
  <si>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</si>
  <si>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</si>
  <si>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</si>
  <si>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</si>
  <si>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</si>
  <si>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</si>
  <si>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</si>
  <si>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</si>
  <si>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</si>
  <si>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</si>
  <si>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</si>
  <si>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</si>
  <si>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</si>
  <si>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</si>
  <si>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</si>
  <si>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</si>
  <si>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</si>
  <si>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</si>
  <si>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</si>
  <si>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</si>
  <si>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</si>
  <si>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</si>
  <si>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</si>
  <si>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</si>
  <si>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</si>
  <si>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</si>
  <si>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</si>
  <si>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</si>
  <si>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</si>
  <si>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</si>
  <si>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</si>
  <si>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</si>
  <si>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</si>
  <si>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</si>
  <si>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</si>
  <si>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</si>
  <si>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</si>
  <si>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</si>
  <si>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</si>
  <si>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</si>
  <si>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</si>
  <si>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</si>
  <si>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</si>
  <si>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</si>
  <si>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</si>
  <si>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</si>
  <si>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</si>
  <si>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</si>
  <si>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</si>
  <si>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</si>
  <si>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</si>
  <si>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</si>
  <si>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</si>
  <si>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</si>
  <si>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</si>
  <si>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</si>
  <si>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</si>
  <si>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</si>
  <si>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</si>
  <si>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</si>
  <si>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</si>
  <si>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</si>
  <si>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</si>
  <si>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</si>
  <si>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</si>
  <si>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</si>
  <si>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</si>
  <si>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</si>
  <si>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</si>
  <si>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</si>
  <si>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</si>
  <si>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</si>
  <si>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</si>
  <si>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</si>
  <si>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</si>
  <si>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</si>
  <si>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</si>
  <si>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</si>
  <si>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</si>
  <si>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</si>
  <si>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</si>
  <si>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</si>
  <si>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</si>
  <si>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</si>
  <si>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</si>
  <si>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</si>
  <si>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</si>
  <si>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</si>
  <si>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</si>
  <si>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</si>
  <si>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</si>
  <si>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</si>
  <si>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</si>
  <si>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</si>
  <si>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</si>
  <si>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</si>
  <si>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</si>
  <si>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</si>
  <si>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</si>
  <si>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</si>
  <si>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</si>
  <si>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</si>
  <si>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</si>
  <si>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</si>
  <si>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</si>
  <si>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</si>
  <si>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</si>
  <si>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</si>
  <si>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</si>
  <si>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</si>
  <si>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</si>
  <si>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</si>
  <si>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</si>
  <si>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</si>
  <si>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</si>
  <si>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</si>
  <si>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</si>
  <si>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</si>
  <si>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</si>
  <si>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</si>
  <si>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</si>
  <si>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</si>
  <si>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</si>
  <si>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</si>
  <si>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</si>
  <si>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</si>
  <si>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</si>
  <si>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</si>
  <si>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</si>
  <si>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</si>
  <si>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</si>
  <si>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</si>
  <si>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</si>
  <si>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</si>
  <si>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</si>
  <si>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</si>
  <si>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</si>
  <si>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</si>
  <si>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</si>
  <si>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</si>
  <si>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</si>
  <si>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</si>
  <si>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</si>
  <si>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</si>
  <si>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</si>
  <si>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</si>
  <si>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</si>
  <si>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</si>
  <si>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</si>
  <si>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</si>
  <si>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</si>
  <si>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</si>
  <si>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</si>
  <si>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</si>
  <si>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</si>
  <si>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</si>
  <si>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</si>
  <si>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</si>
  <si>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</si>
  <si>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</si>
  <si>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</si>
  <si>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</si>
  <si>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</si>
  <si>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</si>
  <si>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</si>
  <si>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</si>
  <si>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</si>
  <si>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</si>
  <si>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</si>
  <si>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</si>
  <si>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</si>
  <si>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</si>
  <si>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</si>
  <si>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</si>
  <si>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</si>
  <si>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</si>
  <si>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</si>
  <si>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</si>
  <si>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</si>
  <si>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</si>
  <si>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</si>
  <si>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</si>
  <si>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</si>
  <si>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</si>
  <si>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</si>
  <si>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</si>
  <si>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</si>
  <si>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</si>
  <si>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</si>
  <si>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</si>
  <si>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</si>
  <si>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</si>
  <si>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</si>
  <si>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</si>
  <si>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</si>
  <si>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</si>
  <si>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</si>
  <si>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</si>
  <si>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</si>
  <si>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</si>
  <si>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</si>
  <si>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</si>
  <si>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</si>
  <si>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</si>
  <si>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</si>
  <si>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</si>
  <si>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</si>
  <si>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</si>
  <si>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</si>
  <si>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</si>
  <si>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</si>
  <si>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</si>
  <si>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</si>
  <si>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</si>
  <si>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</si>
  <si>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</si>
  <si>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</si>
  <si>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</si>
  <si>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</si>
  <si>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</si>
  <si>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</si>
  <si>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</si>
  <si>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</si>
  <si>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</si>
  <si>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</si>
  <si>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</si>
  <si>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</si>
  <si>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</si>
  <si>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</si>
  <si>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</si>
  <si>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</si>
  <si>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</si>
  <si>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</si>
  <si>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</si>
  <si>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</si>
  <si>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</si>
  <si>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</si>
  <si>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</si>
  <si>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</si>
  <si>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</si>
  <si>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</si>
  <si>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</si>
  <si>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</si>
  <si>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</si>
  <si>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</si>
  <si>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</si>
  <si>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</si>
  <si>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</si>
  <si>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</si>
  <si>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</si>
  <si>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</si>
  <si>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</si>
  <si>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</si>
  <si>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</si>
  <si>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</si>
  <si>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</si>
  <si>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</si>
  <si>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</si>
  <si>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</si>
  <si>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</si>
  <si>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</si>
  <si>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</si>
  <si>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</si>
  <si>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</si>
  <si>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</si>
  <si>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</si>
  <si>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</si>
  <si>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</si>
  <si>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</si>
  <si>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</si>
  <si>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</si>
  <si>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</si>
  <si>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</si>
  <si>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</si>
  <si>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</si>
  <si>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</si>
  <si>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</si>
  <si>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</si>
  <si>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</si>
  <si>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</si>
  <si>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</si>
  <si>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</si>
  <si>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</si>
  <si>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</si>
  <si>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</si>
  <si>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</si>
  <si>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</si>
  <si>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</si>
  <si>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</si>
  <si>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</si>
  <si>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</si>
  <si>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</si>
  <si>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</si>
  <si>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</si>
  <si>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</si>
  <si>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</si>
  <si>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</si>
  <si>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</si>
  <si>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</si>
  <si>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</si>
  <si>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</si>
  <si>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</si>
  <si>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</si>
  <si>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</si>
  <si>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</si>
  <si>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</si>
  <si>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</si>
  <si>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</si>
  <si>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</si>
  <si>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</si>
  <si>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</si>
  <si>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</si>
  <si>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</si>
  <si>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</si>
  <si>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</si>
  <si>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</si>
  <si>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</si>
  <si>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</si>
  <si>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</si>
  <si>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</si>
  <si>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</si>
  <si>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</si>
  <si>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</si>
  <si>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</si>
  <si>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</si>
  <si>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</si>
  <si>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</si>
  <si>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</si>
  <si>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</si>
  <si>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</si>
  <si>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</si>
  <si>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</si>
  <si>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</si>
  <si>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</si>
  <si>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</si>
  <si>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</si>
  <si>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</si>
  <si>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</si>
  <si>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</si>
  <si>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</si>
  <si>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</si>
  <si>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</si>
  <si>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</si>
  <si>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</si>
  <si>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</si>
  <si>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</si>
  <si>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</si>
  <si>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</si>
  <si>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</si>
  <si>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</si>
  <si>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</si>
  <si>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</si>
  <si>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</si>
  <si>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</si>
  <si>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</si>
  <si>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</si>
  <si>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</si>
  <si>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</si>
  <si>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</si>
  <si>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</si>
  <si>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</si>
  <si>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</si>
  <si>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</si>
  <si>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</si>
  <si>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</si>
  <si>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</si>
  <si>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</si>
  <si>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</si>
  <si>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</si>
  <si>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</si>
  <si>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</si>
  <si>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</si>
  <si>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</si>
  <si>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</si>
  <si>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</si>
  <si>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</si>
  <si>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</si>
  <si>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</si>
  <si>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</si>
  <si>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</si>
  <si>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</si>
  <si>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</si>
  <si>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</si>
  <si>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</si>
  <si>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</si>
  <si>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</si>
  <si>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</si>
  <si>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</si>
  <si>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</si>
  <si>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</si>
  <si>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</si>
  <si>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</si>
  <si>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</si>
  <si>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</si>
  <si>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</si>
  <si>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</si>
  <si>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</si>
  <si>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</si>
  <si>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</si>
  <si>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</si>
  <si>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</si>
  <si>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</si>
  <si>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</si>
  <si>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</si>
  <si>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</si>
  <si>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</si>
  <si>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</si>
  <si>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</si>
  <si>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</si>
  <si>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</si>
  <si>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</si>
  <si>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</si>
  <si>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</si>
  <si>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</si>
  <si>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</si>
  <si>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</si>
  <si>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</si>
  <si>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</si>
  <si>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</si>
  <si>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</si>
  <si>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</si>
  <si>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</si>
  <si>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</si>
  <si>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</si>
  <si>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</si>
  <si>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</si>
  <si>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</si>
  <si>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</si>
  <si>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</si>
  <si>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</si>
  <si>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</si>
  <si>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</si>
  <si>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</si>
  <si>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</si>
  <si>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</si>
  <si>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</si>
  <si>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</si>
  <si>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</si>
  <si>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</si>
  <si>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</si>
  <si>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</si>
  <si>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</si>
  <si>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</si>
  <si>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</si>
  <si>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</si>
  <si>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</si>
  <si>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</si>
  <si>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</si>
  <si>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</si>
  <si>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</si>
  <si>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</si>
  <si>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</si>
  <si>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</si>
  <si>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</si>
  <si>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</si>
  <si>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</si>
  <si>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</si>
  <si>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</si>
  <si>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</si>
  <si>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</si>
  <si>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</si>
  <si>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</si>
  <si>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</si>
  <si>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</si>
  <si>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</si>
  <si>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</si>
  <si>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</si>
  <si>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</si>
  <si>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</si>
  <si>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</si>
  <si>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</si>
  <si>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</si>
  <si>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</si>
  <si>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</si>
  <si>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</si>
  <si>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</si>
  <si>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</si>
  <si>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</si>
  <si>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</si>
  <si>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</si>
  <si>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</si>
  <si>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</si>
  <si>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</si>
  <si>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</si>
  <si>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</si>
  <si>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</si>
  <si>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</si>
  <si>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</si>
  <si>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</si>
  <si>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</si>
  <si>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</si>
  <si>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</si>
  <si>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</si>
  <si>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</si>
  <si>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</si>
  <si>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</si>
  <si>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</si>
  <si>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</si>
  <si>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</si>
  <si>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</si>
  <si>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</si>
  <si>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</si>
  <si>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</si>
  <si>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</si>
  <si>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</si>
  <si>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</si>
  <si>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</si>
  <si>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</si>
  <si>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</si>
  <si>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</si>
  <si>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</si>
  <si>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</si>
  <si>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</si>
  <si>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</si>
  <si>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</si>
  <si>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</si>
  <si>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</si>
  <si>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</si>
  <si>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</si>
  <si>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</si>
  <si>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</si>
  <si>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</si>
  <si>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</si>
  <si>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</si>
  <si>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</si>
  <si>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</si>
  <si>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</si>
  <si>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</si>
  <si>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</si>
  <si>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</si>
  <si>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</si>
  <si>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</si>
  <si>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</si>
  <si>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</si>
  <si>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</si>
  <si>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</si>
  <si>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</si>
  <si>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</si>
  <si>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</si>
  <si>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</si>
  <si>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</si>
  <si>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</si>
  <si>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</si>
  <si>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</si>
  <si>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</si>
  <si>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</si>
  <si>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</si>
  <si>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</si>
  <si>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</si>
  <si>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</si>
  <si>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</si>
  <si>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</si>
  <si>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</si>
  <si>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</si>
  <si>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</si>
  <si>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</si>
  <si>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</si>
  <si>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</si>
  <si>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</si>
  <si>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</si>
  <si>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</si>
  <si>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</si>
  <si>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</si>
  <si>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</si>
  <si>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</si>
  <si>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</si>
  <si>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</si>
  <si>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</si>
  <si>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</si>
  <si>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</si>
  <si>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</si>
  <si>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</si>
  <si>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</si>
  <si>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</si>
  <si>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</si>
  <si>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</si>
  <si>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</si>
  <si>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</si>
  <si>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</si>
  <si>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</si>
  <si>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</si>
  <si>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</si>
  <si>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</si>
  <si>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</si>
  <si>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</si>
  <si>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</si>
  <si>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</si>
  <si>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</si>
  <si>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</si>
  <si>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</si>
  <si>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</si>
  <si>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</si>
  <si>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</si>
  <si>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</si>
  <si>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</si>
  <si>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</si>
  <si>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</si>
  <si>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</si>
  <si>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</si>
  <si>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</si>
  <si>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</si>
  <si>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</si>
  <si>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</si>
  <si>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</si>
  <si>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</si>
  <si>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</si>
  <si>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</si>
  <si>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</si>
  <si>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</si>
  <si>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</si>
  <si>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</si>
  <si>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</si>
  <si>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</si>
  <si>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</si>
  <si>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</si>
  <si>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</si>
  <si>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</si>
  <si>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</si>
  <si>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</si>
  <si>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</si>
  <si>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</si>
  <si>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</si>
  <si>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</si>
  <si>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</si>
  <si>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</si>
  <si>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</si>
  <si>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</si>
  <si>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</si>
  <si>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</si>
  <si>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</si>
  <si>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</si>
  <si>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</si>
  <si>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</si>
  <si>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</si>
  <si>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</si>
  <si>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</si>
  <si>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</si>
  <si>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</si>
  <si>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</si>
  <si>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</si>
  <si>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</si>
  <si>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</si>
  <si>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</si>
  <si>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</si>
  <si>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</si>
  <si>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</si>
  <si>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</si>
  <si>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</si>
  <si>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</si>
  <si>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</si>
  <si>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</si>
  <si>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</si>
  <si>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</si>
  <si>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</si>
  <si>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</si>
  <si>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</si>
  <si>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</si>
  <si>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</si>
  <si>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</si>
  <si>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</si>
  <si>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</si>
  <si>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</si>
  <si>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</si>
  <si>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</si>
  <si>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</si>
  <si>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</si>
  <si>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</si>
  <si>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</si>
  <si>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</si>
  <si>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</si>
  <si>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</si>
  <si>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</si>
  <si>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</si>
  <si>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</si>
  <si>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</si>
  <si>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</si>
  <si>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</si>
  <si>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</si>
  <si>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</si>
  <si>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</si>
  <si>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</si>
  <si>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</si>
  <si>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</si>
  <si>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</si>
  <si>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</si>
  <si>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</si>
  <si>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</si>
  <si>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</si>
  <si>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</si>
  <si>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</si>
  <si>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</si>
  <si>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</si>
  <si>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</si>
  <si>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</si>
  <si>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</si>
  <si>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</si>
  <si>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</si>
  <si>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</si>
  <si>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</si>
  <si>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</si>
  <si>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</si>
  <si>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</si>
  <si>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</si>
  <si>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</si>
  <si>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</si>
  <si>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</si>
  <si>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</si>
  <si>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</si>
  <si>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</si>
  <si>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</si>
  <si>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</si>
  <si>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</si>
  <si>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</si>
  <si>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</si>
  <si>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</si>
  <si>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</si>
  <si>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</si>
  <si>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</si>
  <si>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</si>
  <si>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</si>
  <si>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</si>
  <si>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</si>
  <si>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</si>
  <si>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</si>
  <si>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</si>
  <si>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</si>
  <si>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</si>
  <si>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</si>
  <si>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</si>
  <si>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</si>
  <si>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</si>
  <si>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</si>
  <si>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</si>
  <si>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</si>
  <si>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</si>
  <si>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</si>
  <si>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</si>
  <si>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</si>
  <si>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</si>
  <si>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</si>
  <si>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</si>
  <si>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</si>
  <si>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</si>
  <si>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</si>
  <si>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</si>
  <si>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</si>
  <si>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</si>
  <si>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</si>
  <si>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</si>
  <si>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</si>
  <si>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</si>
  <si>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</si>
  <si>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</si>
  <si>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</si>
  <si>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</si>
  <si>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</si>
  <si>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</si>
  <si>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</si>
  <si>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</si>
  <si>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</si>
  <si>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</si>
  <si>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</si>
  <si>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</si>
  <si>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</si>
  <si>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</si>
  <si>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</si>
  <si>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</si>
  <si>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</si>
  <si>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</si>
  <si>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</si>
  <si>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</si>
  <si>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</si>
  <si>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</si>
  <si>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</si>
  <si>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</si>
  <si>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</si>
  <si>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</si>
  <si>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</si>
  <si>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</si>
  <si>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</si>
  <si>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</si>
  <si>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</si>
  <si>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</si>
  <si>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</si>
  <si>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</si>
  <si>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</si>
  <si>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</si>
  <si>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</si>
  <si>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</si>
  <si>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</si>
  <si>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</si>
  <si>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</si>
  <si>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</si>
  <si>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</si>
  <si>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</si>
  <si>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</si>
  <si>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</si>
  <si>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</si>
  <si>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</si>
  <si>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</si>
  <si>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</si>
  <si>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</si>
  <si>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</si>
  <si>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</si>
  <si>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</si>
  <si>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</si>
  <si>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</si>
  <si>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</si>
  <si>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</si>
  <si>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</si>
  <si>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</si>
  <si>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</si>
  <si>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</si>
  <si>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</si>
  <si>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</si>
  <si>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</si>
  <si>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</si>
  <si>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</si>
  <si>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</si>
  <si>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</si>
  <si>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</si>
  <si>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</si>
  <si>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</si>
  <si>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</si>
  <si>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</si>
  <si>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</si>
  <si>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</si>
  <si>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</si>
  <si>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</si>
  <si>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</si>
  <si>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</si>
  <si>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</si>
  <si>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</si>
  <si>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</si>
  <si>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</si>
  <si>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</si>
  <si>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</si>
  <si>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</si>
  <si>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</si>
  <si>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</si>
  <si>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</si>
  <si>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</si>
  <si>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</si>
  <si>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</si>
  <si>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</si>
  <si>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</si>
  <si>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</si>
  <si>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</si>
  <si>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</si>
  <si>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</si>
  <si>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</si>
  <si>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</si>
  <si>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</si>
  <si>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</si>
  <si>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</si>
  <si>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</si>
  <si>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</si>
  <si>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</si>
  <si>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</si>
  <si>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</si>
  <si>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</si>
  <si>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</si>
  <si>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</si>
  <si>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</si>
  <si>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</si>
  <si>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</si>
  <si>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</si>
  <si>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</si>
  <si>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</si>
  <si>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</si>
  <si>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</si>
  <si>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</si>
  <si>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</si>
  <si>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</si>
  <si>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</si>
  <si>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</si>
  <si>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</si>
  <si>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</si>
  <si>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</si>
  <si>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</si>
  <si>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</si>
  <si>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</si>
  <si>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</si>
  <si>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</si>
  <si>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</si>
  <si>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</si>
  <si>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</si>
  <si>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</si>
  <si>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</si>
  <si>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</si>
  <si>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</si>
  <si>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</si>
  <si>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</si>
  <si>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</si>
  <si>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</si>
  <si>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</si>
  <si>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</si>
  <si>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</si>
  <si>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</si>
  <si>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</si>
  <si>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</si>
  <si>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</si>
  <si>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</si>
  <si>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</si>
  <si>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</si>
  <si>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</si>
  <si>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</si>
  <si>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</si>
  <si>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</si>
  <si>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</si>
  <si>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</si>
  <si>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</si>
  <si>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</si>
  <si>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</si>
  <si>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</si>
  <si>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</si>
  <si>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</si>
  <si>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</si>
  <si>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</si>
  <si>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</si>
  <si>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</si>
  <si>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</si>
  <si>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</si>
  <si>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</si>
  <si>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</si>
  <si>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</si>
  <si>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</si>
  <si>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</si>
  <si>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</si>
  <si>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</si>
  <si>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</si>
  <si>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</si>
  <si>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</si>
  <si>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</si>
  <si>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</si>
  <si>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</si>
  <si>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</si>
  <si>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</si>
  <si>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</si>
  <si>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</si>
  <si>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</si>
  <si>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</si>
  <si>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</si>
  <si>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</si>
  <si>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</si>
  <si>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</si>
  <si>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</si>
  <si>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</si>
  <si>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</si>
  <si>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</si>
  <si>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</si>
  <si>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</si>
  <si>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</si>
  <si>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</si>
  <si>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</si>
  <si>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</si>
  <si>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</si>
  <si>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</si>
  <si>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</si>
  <si>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</si>
  <si>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</si>
  <si>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</si>
  <si>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</si>
  <si>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</si>
  <si>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</si>
  <si>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</si>
  <si>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</si>
  <si>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</si>
  <si>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</si>
  <si>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</si>
  <si>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</si>
  <si>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</si>
  <si>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</si>
  <si>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</si>
  <si>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</si>
  <si>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</si>
  <si>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</si>
  <si>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</si>
  <si>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</si>
  <si>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</si>
  <si>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</si>
  <si>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</si>
  <si>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</si>
  <si>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</si>
  <si>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</si>
  <si>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</si>
  <si>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</si>
  <si>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</si>
  <si>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</si>
  <si>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</si>
  <si>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</si>
  <si>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</si>
  <si>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</si>
  <si>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</si>
  <si>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</si>
  <si>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</si>
  <si>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</si>
  <si>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</si>
  <si>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</si>
  <si>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</si>
  <si>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</si>
  <si>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</si>
  <si>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</si>
  <si>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</si>
  <si>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</si>
  <si>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</si>
  <si>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</si>
  <si>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</si>
  <si>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</si>
  <si>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</si>
  <si>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</si>
  <si>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</si>
  <si>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</si>
  <si>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</si>
  <si>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</si>
  <si>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</si>
  <si>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</si>
  <si>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</si>
  <si>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</si>
  <si>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</si>
  <si>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</si>
  <si>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</si>
  <si>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</si>
  <si>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</si>
  <si>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</si>
  <si>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</si>
  <si>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</si>
  <si>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</si>
  <si>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</si>
  <si>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</si>
  <si>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</si>
  <si>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</si>
  <si>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</si>
  <si>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</si>
  <si>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</si>
  <si>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</si>
  <si>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</si>
  <si>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</si>
  <si>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</si>
  <si>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</si>
  <si>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</si>
  <si>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</si>
  <si>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</si>
  <si>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</si>
  <si>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</si>
  <si>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</si>
  <si>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</si>
  <si>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</si>
  <si>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</si>
  <si>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</si>
  <si>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</si>
  <si>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</si>
  <si>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</si>
  <si>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</si>
  <si>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</si>
  <si>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</si>
  <si>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</si>
  <si>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</si>
  <si>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</si>
  <si>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</si>
  <si>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</si>
  <si>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</si>
  <si>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</si>
  <si>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</si>
  <si>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</si>
  <si>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</si>
  <si>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</si>
  <si>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</si>
  <si>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</si>
  <si>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</si>
  <si>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</si>
  <si>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</si>
  <si>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</si>
  <si>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</si>
  <si>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</si>
  <si>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</si>
  <si>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</si>
  <si>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</si>
  <si>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</si>
  <si>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</si>
  <si>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</si>
  <si>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</si>
  <si>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</si>
  <si>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</si>
  <si>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</si>
  <si>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</si>
  <si>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</si>
  <si>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</si>
  <si>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</si>
  <si>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</si>
  <si>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</si>
  <si>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</si>
  <si>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</si>
  <si>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</si>
  <si>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</si>
  <si>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</si>
  <si>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</si>
  <si>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</si>
  <si>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</si>
  <si>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</si>
  <si>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</si>
  <si>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</si>
  <si>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</si>
  <si>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</si>
  <si>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</si>
  <si>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</si>
  <si>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</si>
  <si>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</si>
  <si>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</si>
  <si>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</si>
  <si>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</si>
  <si>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</si>
  <si>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</si>
  <si>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</si>
  <si>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</si>
  <si>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</si>
  <si>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</si>
  <si>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</si>
  <si>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</si>
  <si>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</si>
  <si>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</si>
  <si>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</si>
  <si>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</si>
  <si>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</si>
  <si>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</si>
  <si>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</si>
  <si>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</si>
  <si>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</si>
  <si>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</si>
  <si>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</si>
  <si>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</si>
  <si>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</si>
  <si>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</si>
  <si>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</si>
  <si>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</si>
  <si>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</si>
  <si>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</si>
  <si>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</si>
  <si>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</si>
  <si>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</si>
  <si>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</si>
  <si>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</si>
  <si>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</si>
  <si>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</si>
  <si>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</si>
  <si>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</si>
  <si>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</si>
  <si>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</si>
  <si>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</si>
  <si>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</si>
  <si>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</si>
  <si>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</si>
  <si>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</si>
  <si>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</si>
  <si>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</si>
  <si>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</si>
  <si>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</si>
  <si>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</si>
  <si>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</si>
  <si>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</si>
  <si>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</si>
  <si>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</si>
  <si>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</si>
  <si>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</si>
  <si>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</si>
  <si>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</si>
  <si>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</si>
  <si>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</si>
  <si>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</si>
  <si>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</si>
  <si>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</si>
  <si>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</si>
  <si>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</si>
  <si>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</si>
  <si>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</si>
  <si>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</si>
  <si>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</si>
  <si>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</si>
  <si>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</si>
  <si>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</si>
  <si>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</si>
  <si>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</si>
  <si>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</si>
  <si>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</si>
  <si>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</si>
  <si>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</si>
  <si>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</si>
  <si>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</si>
  <si>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</si>
  <si>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</si>
  <si>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</si>
  <si>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</si>
  <si>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</si>
  <si>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</si>
  <si>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</si>
  <si>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</si>
  <si>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</si>
  <si>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</si>
  <si>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</si>
  <si>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</si>
  <si>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</si>
  <si>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</si>
  <si>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</si>
  <si>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</si>
  <si>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</si>
  <si>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</si>
  <si>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</si>
  <si>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</si>
  <si>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</si>
  <si>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</si>
  <si>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</si>
  <si>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</si>
  <si>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</si>
  <si>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</si>
  <si>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</si>
  <si>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</si>
  <si>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</si>
  <si>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</si>
  <si>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</si>
  <si>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</si>
  <si>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</si>
  <si>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</si>
  <si>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</si>
  <si>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</si>
  <si>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</si>
  <si>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</si>
  <si>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</si>
  <si>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</si>
  <si>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</si>
  <si>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</si>
  <si>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</si>
  <si>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</si>
  <si>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</si>
  <si>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</si>
  <si>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</si>
  <si>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</si>
  <si>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</si>
  <si>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</si>
  <si>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</si>
  <si>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</si>
  <si>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</si>
  <si>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</si>
  <si>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</si>
  <si>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</si>
  <si>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</si>
  <si>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</si>
  <si>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</si>
  <si>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</si>
  <si>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</si>
  <si>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</si>
  <si>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</si>
  <si>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</si>
  <si>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</si>
  <si>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</si>
  <si>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</si>
  <si>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</si>
  <si>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</si>
  <si>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</si>
  <si>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</si>
  <si>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</si>
  <si>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</si>
  <si>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</si>
  <si>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</si>
  <si>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</si>
  <si>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</si>
  <si>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</si>
  <si>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</si>
  <si>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</si>
  <si>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</si>
  <si>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</si>
  <si>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</si>
  <si>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</si>
  <si>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</si>
  <si>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</si>
  <si>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</si>
  <si>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</si>
  <si>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</si>
  <si>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</si>
  <si>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</si>
  <si>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</si>
  <si>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</si>
  <si>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</si>
  <si>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</si>
  <si>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</si>
  <si>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</si>
  <si>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</si>
  <si>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</si>
  <si>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</si>
  <si>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</si>
  <si>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</si>
  <si>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</si>
  <si>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</si>
  <si>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</si>
  <si>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</si>
  <si>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</si>
  <si>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</si>
  <si>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</si>
  <si>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</si>
  <si>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</si>
  <si>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</si>
  <si>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</si>
  <si>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</si>
  <si>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</si>
  <si>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</si>
  <si>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</si>
  <si>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</si>
  <si>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</si>
  <si>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</si>
  <si>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</si>
  <si>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</si>
  <si>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</si>
  <si>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</si>
  <si>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</si>
  <si>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</si>
  <si>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</si>
  <si>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</si>
  <si>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</si>
  <si>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</si>
  <si>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</si>
  <si>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</si>
  <si>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</si>
  <si>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</si>
  <si>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</si>
  <si>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</si>
  <si>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</si>
  <si>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</si>
  <si>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</si>
  <si>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</si>
  <si>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</si>
  <si>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</si>
  <si>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</si>
  <si>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</si>
  <si>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</si>
  <si>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</si>
  <si>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</si>
  <si>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</si>
  <si>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</si>
  <si>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</si>
  <si>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</si>
  <si>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</si>
  <si>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</si>
  <si>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</si>
  <si>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</si>
  <si>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</si>
  <si>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</si>
  <si>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</si>
  <si>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</si>
  <si>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</si>
  <si>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</si>
  <si>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</si>
  <si>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</si>
  <si>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</si>
  <si>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</si>
  <si>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</si>
  <si>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</si>
  <si>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</si>
  <si>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</si>
  <si>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</si>
  <si>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</si>
  <si>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</si>
  <si>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</si>
  <si>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</si>
  <si>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</si>
  <si>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</si>
  <si>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</si>
  <si>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</si>
  <si>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</si>
  <si>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</si>
  <si>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</si>
  <si>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</si>
  <si>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</si>
  <si>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</si>
  <si>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</si>
  <si>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</si>
  <si>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</si>
  <si>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</si>
  <si>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</si>
  <si>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</si>
  <si>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</si>
  <si>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</si>
  <si>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</si>
  <si>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</si>
  <si>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</si>
  <si>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</si>
  <si>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</si>
  <si>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</si>
  <si>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</si>
  <si>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</si>
  <si>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</si>
  <si>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</si>
  <si>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</si>
  <si>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</si>
  <si>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</si>
  <si>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</si>
  <si>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</si>
  <si>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</si>
  <si>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</si>
  <si>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</si>
  <si>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</si>
  <si>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</si>
  <si>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</si>
  <si>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</si>
  <si>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</si>
  <si>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</si>
  <si>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</si>
  <si>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</si>
  <si>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</si>
  <si>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</si>
  <si>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</si>
  <si>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</si>
  <si>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</si>
  <si>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</si>
  <si>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</si>
  <si>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</si>
  <si>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</si>
  <si>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</si>
  <si>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</si>
  <si>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</si>
  <si>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</si>
  <si>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</si>
  <si>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</si>
  <si>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</si>
  <si>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</si>
  <si>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</si>
  <si>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</si>
  <si>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</si>
  <si>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</si>
  <si>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</si>
  <si>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</si>
  <si>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</si>
  <si>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</si>
  <si>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</si>
  <si>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</si>
  <si>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</si>
  <si>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</si>
  <si>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</si>
  <si>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</si>
  <si>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</si>
  <si>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</si>
  <si>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</si>
  <si>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</si>
  <si>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</si>
  <si>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</si>
  <si>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</si>
  <si>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</si>
  <si>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</si>
  <si>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</si>
  <si>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</si>
  <si>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</si>
  <si>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</si>
  <si>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</si>
  <si>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</si>
  <si>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</si>
  <si>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</si>
  <si>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</si>
  <si>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</si>
  <si>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</si>
  <si>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</si>
  <si>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</si>
  <si>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</si>
  <si>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</si>
  <si>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</si>
  <si>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</si>
  <si>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</si>
  <si>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</si>
  <si>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</si>
  <si>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</si>
  <si>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</si>
  <si>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</si>
  <si>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</si>
  <si>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</si>
  <si>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</si>
  <si>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</si>
  <si>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</si>
  <si>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</si>
  <si>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</si>
  <si>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</si>
  <si>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</si>
  <si>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</si>
  <si>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</si>
  <si>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</si>
  <si>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</si>
  <si>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</si>
  <si>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</si>
  <si>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</si>
  <si>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</si>
  <si>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</si>
  <si>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</si>
  <si>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</si>
  <si>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</si>
  <si>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</si>
  <si>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</si>
  <si>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</si>
  <si>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</si>
  <si>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</si>
  <si>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</si>
  <si>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</si>
  <si>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</si>
  <si>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</si>
  <si>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</si>
  <si>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</si>
  <si>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</si>
  <si>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</si>
  <si>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</si>
  <si>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</si>
  <si>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</si>
  <si>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</si>
  <si>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</si>
  <si>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</si>
  <si>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</si>
  <si>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</si>
  <si>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</si>
  <si>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</si>
  <si>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</si>
  <si>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</si>
  <si>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</si>
  <si>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</si>
  <si>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</si>
  <si>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</si>
  <si>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</si>
  <si>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</si>
  <si>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</si>
  <si>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</si>
  <si>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</si>
  <si>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</si>
  <si>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</si>
  <si>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</si>
  <si>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</si>
  <si>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</si>
  <si>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</si>
  <si>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</si>
  <si>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</si>
  <si>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</si>
  <si>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</si>
  <si>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</si>
  <si>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</si>
  <si>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</si>
  <si>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</si>
  <si>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</si>
  <si>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</si>
  <si>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</si>
  <si>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</si>
  <si>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</si>
  <si>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</si>
  <si>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</si>
  <si>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</si>
  <si>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</si>
  <si>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</si>
  <si>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</si>
  <si>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</si>
  <si>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</si>
  <si>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</si>
  <si>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</si>
  <si>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</si>
  <si>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</si>
  <si>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</si>
  <si>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</si>
  <si>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</si>
  <si>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</si>
  <si>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</si>
  <si>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</si>
  <si>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</si>
  <si>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</si>
  <si>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</si>
  <si>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</si>
  <si>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</si>
  <si>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</si>
  <si>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</si>
  <si>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</si>
  <si>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</si>
  <si>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</si>
  <si>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</si>
  <si>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</si>
  <si>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</si>
  <si>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</si>
  <si>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</si>
  <si>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</si>
  <si>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</si>
  <si>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</si>
  <si>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</si>
  <si>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</si>
  <si>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</si>
  <si>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</si>
  <si>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</si>
  <si>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</si>
  <si>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</si>
  <si>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</si>
  <si>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</si>
  <si>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</si>
  <si>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</si>
  <si>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</si>
  <si>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</si>
  <si>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</si>
  <si>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</si>
  <si>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</si>
  <si>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</si>
  <si>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</si>
  <si>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</si>
  <si>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</si>
  <si>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</si>
  <si>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</si>
  <si>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</si>
  <si>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</si>
  <si>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</si>
  <si>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</si>
  <si>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</si>
  <si>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</si>
  <si>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</si>
  <si>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</si>
  <si>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</si>
  <si>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</si>
  <si>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</si>
  <si>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</si>
  <si>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</si>
  <si>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</si>
  <si>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</si>
  <si>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</si>
  <si>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</si>
  <si>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</si>
  <si>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</si>
  <si>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</si>
  <si>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</si>
  <si>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</si>
  <si>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</si>
  <si>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</si>
  <si>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</si>
  <si>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</si>
  <si>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</si>
  <si>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</si>
  <si>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</si>
  <si>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</si>
  <si>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</si>
  <si>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</si>
  <si>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</si>
  <si>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</si>
  <si>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</si>
  <si>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</si>
  <si>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</si>
  <si>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</si>
  <si>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</si>
  <si>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</si>
  <si>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</si>
  <si>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</si>
  <si>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</si>
  <si>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</si>
  <si>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</si>
  <si>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</si>
  <si>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</si>
  <si>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</si>
  <si>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</si>
  <si>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</si>
  <si>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</si>
  <si>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</si>
  <si>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</si>
  <si>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</si>
  <si>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</si>
  <si>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</si>
  <si>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</si>
  <si>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</si>
  <si>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</si>
  <si>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</si>
  <si>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</si>
  <si>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</si>
  <si>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</si>
  <si>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</si>
  <si>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</si>
  <si>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</si>
  <si>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</si>
  <si>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</si>
  <si>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</si>
  <si>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</si>
  <si>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</si>
  <si>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</si>
  <si>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</si>
  <si>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</si>
  <si>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</si>
  <si>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</si>
  <si>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</si>
  <si>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</si>
  <si>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</si>
  <si>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</si>
  <si>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</si>
  <si>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</si>
  <si>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</si>
  <si>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</si>
  <si>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</si>
  <si>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</si>
  <si>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</si>
  <si>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</si>
  <si>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</si>
  <si>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</si>
  <si>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</si>
  <si>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</si>
  <si>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</si>
  <si>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</si>
  <si>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</si>
  <si>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</si>
  <si>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</si>
  <si>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</si>
  <si>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</si>
  <si>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</si>
  <si>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</si>
  <si>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</si>
  <si>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</si>
  <si>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</si>
  <si>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</si>
  <si>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</si>
  <si>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</si>
  <si>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</si>
  <si>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</si>
  <si>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</si>
  <si>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</si>
  <si>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</si>
  <si>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</si>
  <si>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</si>
  <si>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</si>
  <si>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</si>
  <si>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</si>
  <si>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</si>
  <si>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</si>
  <si>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</si>
  <si>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</si>
  <si>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</si>
  <si>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</si>
  <si>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</si>
  <si>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</si>
  <si>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</si>
  <si>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</si>
  <si>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</si>
  <si>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</si>
  <si>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</si>
  <si>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</si>
  <si>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</si>
  <si>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</si>
  <si>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</si>
  <si>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</si>
  <si>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</si>
  <si>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</si>
  <si>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</si>
  <si>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</si>
  <si>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</si>
  <si>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</si>
  <si>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</si>
  <si>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</si>
  <si>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</si>
  <si>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</si>
  <si>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</si>
  <si>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</si>
  <si>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</si>
  <si>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</si>
  <si>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</si>
  <si>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</si>
  <si>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</si>
  <si>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</si>
  <si>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</si>
  <si>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</si>
  <si>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</si>
  <si>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</si>
  <si>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</si>
  <si>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</si>
  <si>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</si>
  <si>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</si>
  <si>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</si>
  <si>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</si>
  <si>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</si>
  <si>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</si>
  <si>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</si>
  <si>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</si>
  <si>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</si>
  <si>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</si>
  <si>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</si>
  <si>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</si>
  <si>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</si>
  <si>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</si>
  <si>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</si>
  <si>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</si>
  <si>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</si>
  <si>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</si>
  <si>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</si>
  <si>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</si>
  <si>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</si>
  <si>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</si>
  <si>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</si>
  <si>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</si>
  <si>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</si>
  <si>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</si>
  <si>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</si>
  <si>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</si>
  <si>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</si>
  <si>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</si>
  <si>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</si>
  <si>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</si>
  <si>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</si>
  <si>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</si>
  <si>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</si>
  <si>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</si>
  <si>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</si>
  <si>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</si>
  <si>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</si>
  <si>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</si>
  <si>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</si>
  <si>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</si>
  <si>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</si>
  <si>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</si>
  <si>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</si>
  <si>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</si>
  <si>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</si>
  <si>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</si>
  <si>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</si>
  <si>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</si>
  <si>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</si>
  <si>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</si>
  <si>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</si>
  <si>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</si>
  <si>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</si>
  <si>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</si>
  <si>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</si>
  <si>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</si>
  <si>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</si>
  <si>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</si>
  <si>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</si>
  <si>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</si>
  <si>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</si>
  <si>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</si>
  <si>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</si>
  <si>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</si>
  <si>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</si>
  <si>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</si>
  <si>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</si>
  <si>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</si>
  <si>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</si>
  <si>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</si>
  <si>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</si>
  <si>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</si>
  <si>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</si>
  <si>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</si>
  <si>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</si>
  <si>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</si>
  <si>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</si>
  <si>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</si>
  <si>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</si>
  <si>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</si>
  <si>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</si>
  <si>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</si>
  <si>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</si>
  <si>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</si>
  <si>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</si>
  <si>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</si>
  <si>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</si>
  <si>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</si>
  <si>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</si>
  <si>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</si>
  <si>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</si>
  <si>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</si>
  <si>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</si>
  <si>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</si>
  <si>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</si>
  <si>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</si>
  <si>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</si>
  <si>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</si>
  <si>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</si>
  <si>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</si>
  <si>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</si>
  <si>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</si>
  <si>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</si>
  <si>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</si>
  <si>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</si>
  <si>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</si>
  <si>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</si>
  <si>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</si>
  <si>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</si>
  <si>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</si>
  <si>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</si>
  <si>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</si>
  <si>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</si>
  <si>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</si>
  <si>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</si>
  <si>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</si>
  <si>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</si>
  <si>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</si>
  <si>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</si>
  <si>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</si>
  <si>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</si>
  <si>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</si>
  <si>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</si>
  <si>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</si>
  <si>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</si>
  <si>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</si>
  <si>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</si>
  <si>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</si>
  <si>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</si>
  <si>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</si>
  <si>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</si>
  <si>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</si>
  <si>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</si>
  <si>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</si>
  <si>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</si>
  <si>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</si>
  <si>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</si>
  <si>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</si>
  <si>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</si>
  <si>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</si>
  <si>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</si>
  <si>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</si>
  <si>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</si>
  <si>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</si>
  <si>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</si>
  <si>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</si>
  <si>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</si>
  <si>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</si>
  <si>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</si>
  <si>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</si>
  <si>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</si>
  <si>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</si>
  <si>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</si>
  <si>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</si>
  <si>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</si>
  <si>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</si>
  <si>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</si>
  <si>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</si>
  <si>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</si>
  <si>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</si>
  <si>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</si>
  <si>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</si>
  <si>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</si>
  <si>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</si>
  <si>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</si>
  <si>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</si>
  <si>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</si>
  <si>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</si>
  <si>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</si>
  <si>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</si>
  <si>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</si>
  <si>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</si>
  <si>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</si>
  <si>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</si>
  <si>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</si>
  <si>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</si>
  <si>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</si>
  <si>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</si>
  <si>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</si>
  <si>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</si>
  <si>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</si>
  <si>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</si>
  <si>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</si>
  <si>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</si>
  <si>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</si>
  <si>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</si>
  <si>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</si>
  <si>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</si>
  <si>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</si>
  <si>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</si>
  <si>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</si>
  <si>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</si>
  <si>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</si>
  <si>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</si>
  <si>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</si>
  <si>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</si>
  <si>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</si>
  <si>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</si>
  <si>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</si>
  <si>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</si>
  <si>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</si>
  <si>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</si>
  <si>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</si>
  <si>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</si>
  <si>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</si>
  <si>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</si>
  <si>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</si>
  <si>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</si>
  <si>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</si>
  <si>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</si>
  <si>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</si>
  <si>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</si>
  <si>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</si>
  <si>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</si>
  <si>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</si>
  <si>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</si>
  <si>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</si>
  <si>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</si>
  <si>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</si>
  <si>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</si>
  <si>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</si>
  <si>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</si>
  <si>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</si>
  <si>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</si>
  <si>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</si>
  <si>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</si>
  <si>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</si>
  <si>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</si>
  <si>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</si>
  <si>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</si>
  <si>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</si>
  <si>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</si>
  <si>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</si>
  <si>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</si>
  <si>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</si>
  <si>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</si>
  <si>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</si>
  <si>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</si>
  <si>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</si>
  <si>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</si>
  <si>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</si>
  <si>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</si>
  <si>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</si>
  <si>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</si>
  <si>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</si>
  <si>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</si>
  <si>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</si>
  <si>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</si>
  <si>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</si>
  <si>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</si>
  <si>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</si>
  <si>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</si>
  <si>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</si>
  <si>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</si>
  <si>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</si>
  <si>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</si>
  <si>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</si>
  <si>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</si>
  <si>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</si>
  <si>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</si>
  <si>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</si>
  <si>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</si>
  <si>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</si>
  <si>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</si>
  <si>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</si>
  <si>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</si>
  <si>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</si>
  <si>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</si>
  <si>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</si>
  <si>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</si>
  <si>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</si>
  <si>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</si>
  <si>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</si>
  <si>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</si>
  <si>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</si>
  <si>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</si>
  <si>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</si>
  <si>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</si>
  <si>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</si>
  <si>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</si>
  <si>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</si>
  <si>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</si>
  <si>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</si>
  <si>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</si>
  <si>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</si>
  <si>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</si>
  <si>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</si>
  <si>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</si>
  <si>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</si>
  <si>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</si>
  <si>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</si>
  <si>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</si>
  <si>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</si>
  <si>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</si>
  <si>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</si>
  <si>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</si>
  <si>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</si>
  <si>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</si>
  <si>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</si>
  <si>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</si>
  <si>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</si>
  <si>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</si>
  <si>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</si>
  <si>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</si>
  <si>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</si>
  <si>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</si>
  <si>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</si>
  <si>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</si>
  <si>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</si>
  <si>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</si>
  <si>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</si>
  <si>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</si>
  <si>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</si>
  <si>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</si>
  <si>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</si>
  <si>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</si>
  <si>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</si>
  <si>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</si>
  <si>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</si>
  <si>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</si>
  <si>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</si>
  <si>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</si>
  <si>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</si>
  <si>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</si>
  <si>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</si>
  <si>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</si>
  <si>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</si>
  <si>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</si>
  <si>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</si>
  <si>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</si>
  <si>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</si>
  <si>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</si>
  <si>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</si>
  <si>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</si>
  <si>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</si>
  <si>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</si>
  <si>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</si>
  <si>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</si>
  <si>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</si>
  <si>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</si>
  <si>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</si>
  <si>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</si>
  <si>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</si>
  <si>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</si>
  <si>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</si>
  <si>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</si>
  <si>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</si>
  <si>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</si>
  <si>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</si>
  <si>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</si>
  <si>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</si>
  <si>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</si>
  <si>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</si>
  <si>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</si>
  <si>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</si>
  <si>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</si>
  <si>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</si>
  <si>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</si>
  <si>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</si>
  <si>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</si>
  <si>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</si>
  <si>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</si>
  <si>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</si>
  <si>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</si>
  <si>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</si>
  <si>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</si>
  <si>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</si>
  <si>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</si>
  <si>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</si>
  <si>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</si>
  <si>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</si>
  <si>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</si>
  <si>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</si>
  <si>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</si>
  <si>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</si>
  <si>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</si>
  <si>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</si>
  <si>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</si>
  <si>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</si>
  <si>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</si>
  <si>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</si>
  <si>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</si>
  <si>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</si>
  <si>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</si>
  <si>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</si>
  <si>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</si>
  <si>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</si>
  <si>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</si>
  <si>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</si>
  <si>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</si>
  <si>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</si>
  <si>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</si>
  <si>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</si>
  <si>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</si>
  <si>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</si>
  <si>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</si>
  <si>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</si>
  <si>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</si>
  <si>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</si>
  <si>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</si>
  <si>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</si>
  <si>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</si>
  <si>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</si>
  <si>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</si>
  <si>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</si>
  <si>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</si>
  <si>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</si>
  <si>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</si>
  <si>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</si>
  <si>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</si>
  <si>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</si>
  <si>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</si>
  <si>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</si>
  <si>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</si>
  <si>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</si>
  <si>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</si>
  <si>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</si>
  <si>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</si>
  <si>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</si>
  <si>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</si>
  <si>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</si>
  <si>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</si>
  <si>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</si>
  <si>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</si>
  <si>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</si>
  <si>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</si>
  <si>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</si>
  <si>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</si>
  <si>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</si>
  <si>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</si>
  <si>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</si>
  <si>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</si>
  <si>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</si>
  <si>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</si>
  <si>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</si>
  <si>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</si>
  <si>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</si>
  <si>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</si>
  <si>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</si>
  <si>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</si>
  <si>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</si>
  <si>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</si>
  <si>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</si>
  <si>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</si>
  <si>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</si>
  <si>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</si>
  <si>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</si>
  <si>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</si>
  <si>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</si>
  <si>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</si>
  <si>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</si>
  <si>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</si>
  <si>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</si>
  <si>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</si>
  <si>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</si>
  <si>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</si>
  <si>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</si>
  <si>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</si>
  <si>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</si>
  <si>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</si>
  <si>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</si>
  <si>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</si>
  <si>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</si>
  <si>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</si>
  <si>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</si>
  <si>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</si>
  <si>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</si>
  <si>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</si>
  <si>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</si>
  <si>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</si>
  <si>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</si>
  <si>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</si>
  <si>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</si>
  <si>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</si>
  <si>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</si>
  <si>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</si>
  <si>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</si>
  <si>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</si>
  <si>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</si>
  <si>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</si>
  <si>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</si>
  <si>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</si>
  <si>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</si>
  <si>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</si>
  <si>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</si>
  <si>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</si>
  <si>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</si>
  <si>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</si>
  <si>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</si>
  <si>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</si>
  <si>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</si>
  <si>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</si>
  <si>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</si>
  <si>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</si>
  <si>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</si>
  <si>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</si>
  <si>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</si>
  <si>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</si>
  <si>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</si>
  <si>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</si>
  <si>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</si>
  <si>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</si>
  <si>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</si>
  <si>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</si>
  <si>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</si>
  <si>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</si>
  <si>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</si>
  <si>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</si>
  <si>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</si>
  <si>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</si>
  <si>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</si>
  <si>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</si>
  <si>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</si>
  <si>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</si>
  <si>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</si>
  <si>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</si>
  <si>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</si>
  <si>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</si>
  <si>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</si>
  <si>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</si>
  <si>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</si>
  <si>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</si>
  <si>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</si>
  <si>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</si>
  <si>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</si>
  <si>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</si>
  <si>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</si>
  <si>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</si>
  <si>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</si>
  <si>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</si>
  <si>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</si>
  <si>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</si>
  <si>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</si>
  <si>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</si>
  <si>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</si>
  <si>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</si>
  <si>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</si>
  <si>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</si>
  <si>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</si>
  <si>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</si>
  <si>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</si>
  <si>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</si>
  <si>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</si>
  <si>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</si>
  <si>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</si>
  <si>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</si>
  <si>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</si>
  <si>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</si>
  <si>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</si>
  <si>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</si>
  <si>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</si>
  <si>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</si>
  <si>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</si>
  <si>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</si>
  <si>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</si>
  <si>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</si>
  <si>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</si>
  <si>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</si>
  <si>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</si>
  <si>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</si>
  <si>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</si>
  <si>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</si>
  <si>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</si>
  <si>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</si>
  <si>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</si>
  <si>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</si>
  <si>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</si>
  <si>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</si>
  <si>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</si>
  <si>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</si>
  <si>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</si>
  <si>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</si>
  <si>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</si>
  <si>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</si>
  <si>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</si>
  <si>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</si>
  <si>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</si>
  <si>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</si>
  <si>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</si>
  <si>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</si>
  <si>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</si>
  <si>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</si>
  <si>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</si>
  <si>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</si>
  <si>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</si>
  <si>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</si>
  <si>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</si>
  <si>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</si>
  <si>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</si>
  <si>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</si>
  <si>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</si>
  <si>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</si>
  <si>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</si>
  <si>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</si>
  <si>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</si>
  <si>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</si>
  <si>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</si>
  <si>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</si>
  <si>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</si>
  <si>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</si>
  <si>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</si>
  <si>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</si>
  <si>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</si>
  <si>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</si>
  <si>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</si>
  <si>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</si>
  <si>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</si>
  <si>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</si>
  <si>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</si>
  <si>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</si>
  <si>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</si>
  <si>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</si>
  <si>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</si>
  <si>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</si>
  <si>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</si>
  <si>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</si>
  <si>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</si>
  <si>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</si>
  <si>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</si>
  <si>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</si>
  <si>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</si>
  <si>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</si>
  <si>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</si>
  <si>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</si>
  <si>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</si>
  <si>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</si>
  <si>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</si>
  <si>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</si>
  <si>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</si>
  <si>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</si>
  <si>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</si>
  <si>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</si>
  <si>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</si>
  <si>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</si>
  <si>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</si>
  <si>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</si>
  <si>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</si>
  <si>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</si>
  <si>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</si>
  <si>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</si>
  <si>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</si>
  <si>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</si>
  <si>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</si>
  <si>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</si>
  <si>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</si>
  <si>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</si>
  <si>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</si>
  <si>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</si>
  <si>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</si>
  <si>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</si>
  <si>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</si>
  <si>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</si>
  <si>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</si>
  <si>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</si>
  <si>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</si>
  <si>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</si>
  <si>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</si>
  <si>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</si>
  <si>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</si>
  <si>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</si>
  <si>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</si>
  <si>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</si>
  <si>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</si>
  <si>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</si>
  <si>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</si>
  <si>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</si>
  <si>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</si>
  <si>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</si>
  <si>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</si>
  <si>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</si>
  <si>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</si>
  <si>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</si>
  <si>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</si>
  <si>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</si>
  <si>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</si>
  <si>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</si>
  <si>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</si>
  <si>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</si>
  <si>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</si>
  <si>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</si>
  <si>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</si>
  <si>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</si>
  <si>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</si>
  <si>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</si>
  <si>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</si>
  <si>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</si>
  <si>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</si>
  <si>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</si>
  <si>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</si>
  <si>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</si>
  <si>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</si>
  <si>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</si>
  <si>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</si>
  <si>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</si>
  <si>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</si>
  <si>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</si>
  <si>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</si>
  <si>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</si>
  <si>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</si>
  <si>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</si>
  <si>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</si>
  <si>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</si>
  <si>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</si>
  <si>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</si>
  <si>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</si>
  <si>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</si>
  <si>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</si>
  <si>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</si>
  <si>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</si>
  <si>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</si>
  <si>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</si>
  <si>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</si>
  <si>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</si>
  <si>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</si>
  <si>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</si>
  <si>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</si>
  <si>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</si>
  <si>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</si>
  <si>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</si>
  <si>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</si>
  <si>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</si>
  <si>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</si>
  <si>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</si>
  <si>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</si>
  <si>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</si>
  <si>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</si>
  <si>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</si>
  <si>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</si>
  <si>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</si>
  <si>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</si>
  <si>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</si>
  <si>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</si>
  <si>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</si>
  <si>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</si>
  <si>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</si>
  <si>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</si>
  <si>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</si>
  <si>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</si>
  <si>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</si>
  <si>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</si>
  <si>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</si>
  <si>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</si>
  <si>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</si>
  <si>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</si>
  <si>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</si>
  <si>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</si>
  <si>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</si>
  <si>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</si>
  <si>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</si>
  <si>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</si>
  <si>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</si>
  <si>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</si>
  <si>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</si>
  <si>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</si>
  <si>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</si>
  <si>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</si>
  <si>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</si>
  <si>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</si>
  <si>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</si>
  <si>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</si>
  <si>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</si>
  <si>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</si>
  <si>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</si>
  <si>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</si>
  <si>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</si>
  <si>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</si>
  <si>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</si>
  <si>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</si>
  <si>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</si>
  <si>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</si>
  <si>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</si>
  <si>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</si>
  <si>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</si>
  <si>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</si>
  <si>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</si>
  <si>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</si>
  <si>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</si>
  <si>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</si>
  <si>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</si>
  <si>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</si>
  <si>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</si>
  <si>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</si>
  <si>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</si>
  <si>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</si>
  <si>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</si>
  <si>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</si>
  <si>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</si>
  <si>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</si>
  <si>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</si>
  <si>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</si>
  <si>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</si>
  <si>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</si>
  <si>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</si>
  <si>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</si>
  <si>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</si>
  <si>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</si>
  <si>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</si>
  <si>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</si>
  <si>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</si>
  <si>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</si>
  <si>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</si>
  <si>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</si>
  <si>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</si>
  <si>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</si>
  <si>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</si>
  <si>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</si>
  <si>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</si>
  <si>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</si>
  <si>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</si>
  <si>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</si>
  <si>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</si>
  <si>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</si>
  <si>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</si>
  <si>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</si>
  <si>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</si>
  <si>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</si>
  <si>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</si>
  <si>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</si>
  <si>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</si>
  <si>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</si>
  <si>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</si>
  <si>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</si>
  <si>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</si>
  <si>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</si>
  <si>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</si>
  <si>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</si>
  <si>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</si>
  <si>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</si>
  <si>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</si>
  <si>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</si>
  <si>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</si>
  <si>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</si>
  <si>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</si>
  <si>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</si>
  <si>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</si>
  <si>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</si>
  <si>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</si>
  <si>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</si>
  <si>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</si>
  <si>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</si>
  <si>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</si>
  <si>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</si>
  <si>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</si>
  <si>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</si>
  <si>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</si>
  <si>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</si>
  <si>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</si>
  <si>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</si>
  <si>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</si>
  <si>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</si>
  <si>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</si>
  <si>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</si>
  <si>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</si>
  <si>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</si>
  <si>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</si>
  <si>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</si>
  <si>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</si>
  <si>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</si>
  <si>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</si>
  <si>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</si>
  <si>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</si>
  <si>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</si>
  <si>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</si>
  <si>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</si>
  <si>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</si>
  <si>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</si>
  <si>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</si>
  <si>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</si>
  <si>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</si>
  <si>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</si>
  <si>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</si>
  <si>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</si>
  <si>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</si>
  <si>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</si>
  <si>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</si>
  <si>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</si>
  <si>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</si>
  <si>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</si>
  <si>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</si>
  <si>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</si>
  <si>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</si>
  <si>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</si>
  <si>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</si>
  <si>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</si>
  <si>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</si>
  <si>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</si>
  <si>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</si>
  <si>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</si>
  <si>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</si>
  <si>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</si>
  <si>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</si>
  <si>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</si>
  <si>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</si>
  <si>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</si>
  <si>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</si>
  <si>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</si>
  <si>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</si>
  <si>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</si>
  <si>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</si>
  <si>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</si>
  <si>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</si>
  <si>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</si>
  <si>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</si>
  <si>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</si>
  <si>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</si>
  <si>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</si>
  <si>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</si>
  <si>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</si>
  <si>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</si>
  <si>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</si>
  <si>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</si>
  <si>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</si>
  <si>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</si>
  <si>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</si>
  <si>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</si>
  <si>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</si>
  <si>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</si>
  <si>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</si>
  <si>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</si>
  <si>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</si>
  <si>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</si>
  <si>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</si>
  <si>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</si>
  <si>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</si>
  <si>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</si>
  <si>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</si>
  <si>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</si>
  <si>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</si>
  <si>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</si>
  <si>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</si>
  <si>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</si>
  <si>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</si>
  <si>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</si>
  <si>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</si>
  <si>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</si>
  <si>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</si>
  <si>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</si>
  <si>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</si>
  <si>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</si>
  <si>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</si>
  <si>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</si>
  <si>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</si>
  <si>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</si>
  <si>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</si>
  <si>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</si>
  <si>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</si>
  <si>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</si>
  <si>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</si>
  <si>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</si>
  <si>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</si>
  <si>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</si>
  <si>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</si>
  <si>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</si>
  <si>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</si>
  <si>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</si>
  <si>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</si>
  <si>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</si>
  <si>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</si>
  <si>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</si>
  <si>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</si>
  <si>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</si>
  <si>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</si>
  <si>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</si>
  <si>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</si>
  <si>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</si>
  <si>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</si>
  <si>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</si>
  <si>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</si>
  <si>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</si>
  <si>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</si>
  <si>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</si>
  <si>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</si>
  <si>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</si>
  <si>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</si>
  <si>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</si>
  <si>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</si>
  <si>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</si>
  <si>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</si>
  <si>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</si>
  <si>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</si>
  <si>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</si>
  <si>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</si>
  <si>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</si>
  <si>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</si>
  <si>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</si>
  <si>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</si>
  <si>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</si>
  <si>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</si>
  <si>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</si>
  <si>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</si>
  <si>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</si>
  <si>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</si>
  <si>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</si>
  <si>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</si>
  <si>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</si>
  <si>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</si>
  <si>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</si>
  <si>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</si>
  <si>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</si>
  <si>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</si>
  <si>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</si>
  <si>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</si>
  <si>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</si>
  <si>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</si>
  <si>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</si>
  <si>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</si>
  <si>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</si>
  <si>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</si>
  <si>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</si>
  <si>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</si>
  <si>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</si>
  <si>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</si>
  <si>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</si>
  <si>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</si>
  <si>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</si>
  <si>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</si>
  <si>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</si>
  <si>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</si>
  <si>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</si>
  <si>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</si>
  <si>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</si>
  <si>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</si>
  <si>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</si>
  <si>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</si>
  <si>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</si>
  <si>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</si>
  <si>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</si>
  <si>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</si>
  <si>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</si>
  <si>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</si>
  <si>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</si>
  <si>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</si>
  <si>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</si>
  <si>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</si>
  <si>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</si>
  <si>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</si>
  <si>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</si>
  <si>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</si>
  <si>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</si>
  <si>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</si>
  <si>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</si>
  <si>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</si>
  <si>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</si>
  <si>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</si>
  <si>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</si>
  <si>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</si>
  <si>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</si>
  <si>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</si>
  <si>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</si>
  <si>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</si>
  <si>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</si>
  <si>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</si>
  <si>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</si>
  <si>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</si>
  <si>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</si>
  <si>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</si>
  <si>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</si>
  <si>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</si>
  <si>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</si>
  <si>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</si>
  <si>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</si>
  <si>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</si>
  <si>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</si>
  <si>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</si>
  <si>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</si>
  <si>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</si>
  <si>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</si>
  <si>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</si>
  <si>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</si>
  <si>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</si>
  <si>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</si>
  <si>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</si>
  <si>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</si>
  <si>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</si>
  <si>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</si>
  <si>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</si>
  <si>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</si>
  <si>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</si>
  <si>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</si>
  <si>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</si>
  <si>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</si>
  <si>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</si>
  <si>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</si>
  <si>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</si>
  <si>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</si>
  <si>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</si>
  <si>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</si>
  <si>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</si>
  <si>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</si>
  <si>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</si>
  <si>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</si>
  <si>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</si>
  <si>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</si>
  <si>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</si>
  <si>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</si>
  <si>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</si>
  <si>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</si>
  <si>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</si>
  <si>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</si>
  <si>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</si>
  <si>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</si>
  <si>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</si>
  <si>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</si>
  <si>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</si>
  <si>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</si>
  <si>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</si>
  <si>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</si>
  <si>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</si>
  <si>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</si>
  <si>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</si>
  <si>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</si>
  <si>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</si>
  <si>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</si>
  <si>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</si>
  <si>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</si>
  <si>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</si>
  <si>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</si>
  <si>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</si>
  <si>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</si>
  <si>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</si>
  <si>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</si>
  <si>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</si>
  <si>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</si>
  <si>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</si>
  <si>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</si>
  <si>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</si>
  <si>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</si>
  <si>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</si>
  <si>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</si>
  <si>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</si>
  <si>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</si>
  <si>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</si>
  <si>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</si>
  <si>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</si>
  <si>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</si>
  <si>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</si>
  <si>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</si>
  <si>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</si>
  <si>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</si>
  <si>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</si>
  <si>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</si>
  <si>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</si>
  <si>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</si>
  <si>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</si>
  <si>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</si>
  <si>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</si>
  <si>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</si>
  <si>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</si>
  <si>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</si>
  <si>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</si>
  <si>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</si>
  <si>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</si>
  <si>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</si>
  <si>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</si>
  <si>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</si>
  <si>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</si>
  <si>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</si>
  <si>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</si>
  <si>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</si>
  <si>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</si>
  <si>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</si>
  <si>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</si>
  <si>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</si>
  <si>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</si>
  <si>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</si>
  <si>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</si>
  <si>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</si>
  <si>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</si>
  <si>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</si>
  <si>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</si>
  <si>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</si>
  <si>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</si>
  <si>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</si>
  <si>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</si>
  <si>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</si>
  <si>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</si>
  <si>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</si>
  <si>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</si>
  <si>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</si>
  <si>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</si>
  <si>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</si>
  <si>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</si>
  <si>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</si>
  <si>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</si>
  <si>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</si>
  <si>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</si>
  <si>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</si>
  <si>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</si>
  <si>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</si>
  <si>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</si>
  <si>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</si>
  <si>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</si>
  <si>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</si>
  <si>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</si>
  <si>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</si>
  <si>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</si>
  <si>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</si>
  <si>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</si>
  <si>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</si>
  <si>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</si>
  <si>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</si>
  <si>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</si>
  <si>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</si>
  <si>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</si>
  <si>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</si>
  <si>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</si>
  <si>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</si>
  <si>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</si>
  <si>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</si>
  <si>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</si>
  <si>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</si>
  <si>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</si>
  <si>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</si>
  <si>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</si>
  <si>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</si>
  <si>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</si>
  <si>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</si>
  <si>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</si>
  <si>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</si>
  <si>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</si>
  <si>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</si>
  <si>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</si>
  <si>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</si>
  <si>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</si>
  <si>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</si>
  <si>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</si>
  <si>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</si>
  <si>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</si>
  <si>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</si>
  <si>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</si>
  <si>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</si>
  <si>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</si>
  <si>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</si>
  <si>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</si>
  <si>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</si>
  <si>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</si>
  <si>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</si>
  <si>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</si>
  <si>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</si>
  <si>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</si>
  <si>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</si>
  <si>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</si>
  <si>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</si>
  <si>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</si>
  <si>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</si>
  <si>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</si>
  <si>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</si>
  <si>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</si>
  <si>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</si>
  <si>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</si>
  <si>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</si>
  <si>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</si>
  <si>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</si>
  <si>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</si>
  <si>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</si>
  <si>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</si>
  <si>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</si>
  <si>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</si>
  <si>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</si>
  <si>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</si>
  <si>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</si>
  <si>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</si>
  <si>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</si>
  <si>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</si>
  <si>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</si>
  <si>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</si>
  <si>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</si>
  <si>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</si>
  <si>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</si>
  <si>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</si>
  <si>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</si>
  <si>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</si>
  <si>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</si>
  <si>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</si>
  <si>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</si>
  <si>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</si>
  <si>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</si>
  <si>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</si>
  <si>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</si>
  <si>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</si>
  <si>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</si>
  <si>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</si>
  <si>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</si>
  <si>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</si>
  <si>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</si>
  <si>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</si>
  <si>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</si>
  <si>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</si>
  <si>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</si>
  <si>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</si>
  <si>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</si>
  <si>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</si>
  <si>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</si>
  <si>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</si>
  <si>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</si>
  <si>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</si>
  <si>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</si>
  <si>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</si>
  <si>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</si>
  <si>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</si>
  <si>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</si>
  <si>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</si>
  <si>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</si>
  <si>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</si>
  <si>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</si>
  <si>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</si>
  <si>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</si>
  <si>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</si>
  <si>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</si>
  <si>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</si>
  <si>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</si>
  <si>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</si>
  <si>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</si>
  <si>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</si>
  <si>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</si>
  <si>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</si>
  <si>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</si>
  <si>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</si>
  <si>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</si>
  <si>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</si>
  <si>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</si>
  <si>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</si>
  <si>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</si>
  <si>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</si>
  <si>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</si>
  <si>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</si>
  <si>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</si>
  <si>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</si>
  <si>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</si>
  <si>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</si>
  <si>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</si>
  <si>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</si>
  <si>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</si>
  <si>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</si>
  <si>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</si>
  <si>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</si>
  <si>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</si>
  <si>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</si>
  <si>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</si>
  <si>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</si>
  <si>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</si>
  <si>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</si>
  <si>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</si>
  <si>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</si>
  <si>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</si>
  <si>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</si>
  <si>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</si>
  <si>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</si>
  <si>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</si>
  <si>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</si>
  <si>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</si>
  <si>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</si>
  <si>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</si>
  <si>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</si>
  <si>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</si>
  <si>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</si>
  <si>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</si>
  <si>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</si>
  <si>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</si>
  <si>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</si>
  <si>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</si>
  <si>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</si>
  <si>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</si>
  <si>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</si>
  <si>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</si>
  <si>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</si>
  <si>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</si>
  <si>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</si>
  <si>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</si>
  <si>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</si>
  <si>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</si>
  <si>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</si>
  <si>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</si>
  <si>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</si>
  <si>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</si>
  <si>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</si>
  <si>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</si>
  <si>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</si>
  <si>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</si>
  <si>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</si>
  <si>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</si>
  <si>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</si>
  <si>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</si>
  <si>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</si>
  <si>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</si>
  <si>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</si>
  <si>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</si>
  <si>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</si>
  <si>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</si>
  <si>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</si>
  <si>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</si>
  <si>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</si>
  <si>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</si>
  <si>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</si>
  <si>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</si>
  <si>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</si>
  <si>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</si>
  <si>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</si>
  <si>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</si>
  <si>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</si>
  <si>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</si>
  <si>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</si>
  <si>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</si>
  <si>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</si>
  <si>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</si>
  <si>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</si>
  <si>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</si>
  <si>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</si>
  <si>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</si>
  <si>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</si>
  <si>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</si>
  <si>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</si>
  <si>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</si>
  <si>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</si>
  <si>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</si>
  <si>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</si>
  <si>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</si>
  <si>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</si>
  <si>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</si>
  <si>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</si>
  <si>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</si>
  <si>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</si>
  <si>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</si>
  <si>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</si>
  <si>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</si>
  <si>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</si>
  <si>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</si>
  <si>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</si>
  <si>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</si>
  <si>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</si>
  <si>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</si>
  <si>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</si>
  <si>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</si>
  <si>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</si>
  <si>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</si>
  <si>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</si>
  <si>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</si>
  <si>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</si>
  <si>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</si>
  <si>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</si>
  <si>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</si>
  <si>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</si>
  <si>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</si>
  <si>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</si>
  <si>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</si>
  <si>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</si>
  <si>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</si>
  <si>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</si>
  <si>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</si>
  <si>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</si>
  <si>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</si>
  <si>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</si>
  <si>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</si>
  <si>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</si>
  <si>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</si>
  <si>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</si>
  <si>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</si>
  <si>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</si>
  <si>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</si>
  <si>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</si>
  <si>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</si>
  <si>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</si>
  <si>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</si>
  <si>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</si>
  <si>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</si>
  <si>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</si>
  <si>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</si>
  <si>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</si>
  <si>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</si>
  <si>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</si>
  <si>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</si>
  <si>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</si>
  <si>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</si>
  <si>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</si>
  <si>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</si>
  <si>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</si>
  <si>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</si>
  <si>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</si>
  <si>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</si>
  <si>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</si>
  <si>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</si>
  <si>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</si>
  <si>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</si>
  <si>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</si>
  <si>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</si>
  <si>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</si>
  <si>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</si>
  <si>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</si>
  <si>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</si>
  <si>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</si>
  <si>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</si>
  <si>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</si>
  <si>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</si>
  <si>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</si>
  <si>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</si>
  <si>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</si>
  <si>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</si>
  <si>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</si>
  <si>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</si>
  <si>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</si>
  <si>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</si>
  <si>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</si>
  <si>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</si>
  <si>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</si>
  <si>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</si>
  <si>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</si>
  <si>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</si>
  <si>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</si>
  <si>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</si>
  <si>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</si>
  <si>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</si>
  <si>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</si>
  <si>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</si>
  <si>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</si>
  <si>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</si>
  <si>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</si>
  <si>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</si>
  <si>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</si>
  <si>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</si>
  <si>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</si>
  <si>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</si>
  <si>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</si>
  <si>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</si>
  <si>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</si>
  <si>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</si>
  <si>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</si>
  <si>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</si>
  <si>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</si>
  <si>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</si>
  <si>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</si>
  <si>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</si>
  <si>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</si>
  <si>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</si>
  <si>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</si>
  <si>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</si>
  <si>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</si>
  <si>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</si>
  <si>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</si>
  <si>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</si>
  <si>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</si>
  <si>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</si>
  <si>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</si>
  <si>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</si>
  <si>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</si>
  <si>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</si>
  <si>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</si>
  <si>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</si>
  <si>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</si>
  <si>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</si>
  <si>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</si>
  <si>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</si>
  <si>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</si>
  <si>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</si>
  <si>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</si>
  <si>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</si>
  <si>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</si>
  <si>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</si>
  <si>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</si>
  <si>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</si>
  <si>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</si>
  <si>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</si>
  <si>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</si>
  <si>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</si>
  <si>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</si>
  <si>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</si>
  <si>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</si>
  <si>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</si>
  <si>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</si>
  <si>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</si>
  <si>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</si>
  <si>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</si>
  <si>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</si>
  <si>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</si>
  <si>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</si>
  <si>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</si>
  <si>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</si>
  <si>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</si>
  <si>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</si>
  <si>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</si>
  <si>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</si>
  <si>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</si>
  <si>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</si>
  <si>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</si>
  <si>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</si>
  <si>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</si>
  <si>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</si>
  <si>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</si>
  <si>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</si>
  <si>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</si>
  <si>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</si>
  <si>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</si>
  <si>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</si>
  <si>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</si>
  <si>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</si>
  <si>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</si>
  <si>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</si>
  <si>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</si>
  <si>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</si>
  <si>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</si>
  <si>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</si>
  <si>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</si>
  <si>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</si>
  <si>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</si>
  <si>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</si>
  <si>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</si>
  <si>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</si>
  <si>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</si>
  <si>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</si>
  <si>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</si>
  <si>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</si>
  <si>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</si>
  <si>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</si>
  <si>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</si>
  <si>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</si>
  <si>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</si>
  <si>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</si>
  <si>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</si>
  <si>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</si>
  <si>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</si>
  <si>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</si>
  <si>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</si>
  <si>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</si>
  <si>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</si>
  <si>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</si>
  <si>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</si>
  <si>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</si>
  <si>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</si>
  <si>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</si>
  <si>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</si>
  <si>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</si>
  <si>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</si>
  <si>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</si>
  <si>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</si>
  <si>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</si>
  <si>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</si>
  <si>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</si>
  <si>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</si>
  <si>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</si>
  <si>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</si>
  <si>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</si>
  <si>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</si>
  <si>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</si>
  <si>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</si>
  <si>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</si>
  <si>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</si>
  <si>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</si>
  <si>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</si>
  <si>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</si>
  <si>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</si>
  <si>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</si>
  <si>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</si>
  <si>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</si>
  <si>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</si>
  <si>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</si>
  <si>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</si>
  <si>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</si>
  <si>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</si>
  <si>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</si>
  <si>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</si>
  <si>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</si>
  <si>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</si>
  <si>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</si>
  <si>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</si>
  <si>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</si>
  <si>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</si>
  <si>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</si>
  <si>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</si>
  <si>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</si>
  <si>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</si>
  <si>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</si>
  <si>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</si>
  <si>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</si>
  <si>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</si>
  <si>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</si>
  <si>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</si>
  <si>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</si>
  <si>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</si>
  <si>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</si>
  <si>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</si>
  <si>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</si>
  <si>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</si>
  <si>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</si>
  <si>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</si>
  <si>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</si>
  <si>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</si>
  <si>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</si>
  <si>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</si>
  <si>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</si>
  <si>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</si>
  <si>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</si>
  <si>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</si>
  <si>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</si>
  <si>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</si>
  <si>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</si>
  <si>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</si>
  <si>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</si>
  <si>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</si>
  <si>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</si>
  <si>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</si>
  <si>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</si>
  <si>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</si>
  <si>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</si>
  <si>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</si>
  <si>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</si>
  <si>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</si>
  <si>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</si>
  <si>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</si>
  <si>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</si>
  <si>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</si>
  <si>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</si>
  <si>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</si>
  <si>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</si>
  <si>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</si>
  <si>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</si>
  <si>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</si>
  <si>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</si>
  <si>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</si>
  <si>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</si>
  <si>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</si>
  <si>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</si>
  <si>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</si>
  <si>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</si>
  <si>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</si>
  <si>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</si>
  <si>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</si>
  <si>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</si>
  <si>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</si>
  <si>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</si>
  <si>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</si>
  <si>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</si>
  <si>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</si>
  <si>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</si>
  <si>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</si>
  <si>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</si>
  <si>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</si>
  <si>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</si>
  <si>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</si>
  <si>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</si>
  <si>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</si>
  <si>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</si>
  <si>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</si>
  <si>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</si>
  <si>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</si>
  <si>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</si>
  <si>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</si>
  <si>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</si>
  <si>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</si>
  <si>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</si>
  <si>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</si>
  <si>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</si>
  <si>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</si>
  <si>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</si>
  <si>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</si>
  <si>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</si>
  <si>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</si>
  <si>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</si>
  <si>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</si>
  <si>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</si>
  <si>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</si>
  <si>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</si>
  <si>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</si>
  <si>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</si>
  <si>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</si>
  <si>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</si>
  <si>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</si>
  <si>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</si>
  <si>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</si>
  <si>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</si>
  <si>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</si>
  <si>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</si>
  <si>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</si>
  <si>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</si>
  <si>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</si>
  <si>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</si>
  <si>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</si>
  <si>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</si>
  <si>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</si>
  <si>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</si>
  <si>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</si>
  <si>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</si>
  <si>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</si>
  <si>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</si>
  <si>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</si>
  <si>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</si>
  <si>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</si>
  <si>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</si>
  <si>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</si>
  <si>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</si>
  <si>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</si>
  <si>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</si>
  <si>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</si>
  <si>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</si>
  <si>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</si>
  <si>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</si>
  <si>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</si>
  <si>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</si>
  <si>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</si>
  <si>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</si>
  <si>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</si>
  <si>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</si>
  <si>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</si>
  <si>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</si>
  <si>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</si>
  <si>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</si>
  <si>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</si>
  <si>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</si>
  <si>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</si>
  <si>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</si>
  <si>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</si>
  <si>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</si>
  <si>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</si>
  <si>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</si>
  <si>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</si>
  <si>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</si>
  <si>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</si>
  <si>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</si>
  <si>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</si>
  <si>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</si>
  <si>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</si>
  <si>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</si>
  <si>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</si>
  <si>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</si>
  <si>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</si>
  <si>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</si>
  <si>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</si>
  <si>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</si>
  <si>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</si>
  <si>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</si>
  <si>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</si>
  <si>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</si>
  <si>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</si>
  <si>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</si>
  <si>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</si>
  <si>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</si>
  <si>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</si>
  <si>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</si>
  <si>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</si>
  <si>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</si>
  <si>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</si>
  <si>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</si>
  <si>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</si>
  <si>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</si>
  <si>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</si>
  <si>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</si>
  <si>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</si>
  <si>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</si>
  <si>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</si>
  <si>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</si>
  <si>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</si>
  <si>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</si>
  <si>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</si>
  <si>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</si>
  <si>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</si>
  <si>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</si>
  <si>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</si>
  <si>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</si>
  <si>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</si>
  <si>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</si>
  <si>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</si>
  <si>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</si>
  <si>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</si>
  <si>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</si>
  <si>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</si>
  <si>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</si>
  <si>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</si>
  <si>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</si>
  <si>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</si>
  <si>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</si>
  <si>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</si>
  <si>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</si>
  <si>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</si>
  <si>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</si>
  <si>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</si>
  <si>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</si>
  <si>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</si>
  <si>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</si>
  <si>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</si>
  <si>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</si>
  <si>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</si>
  <si>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</si>
  <si>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</si>
  <si>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</si>
  <si>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</si>
  <si>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</si>
  <si>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</si>
  <si>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</si>
  <si>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</si>
  <si>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</si>
  <si>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</si>
  <si>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</si>
  <si>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</si>
  <si>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</si>
  <si>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</si>
  <si>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</si>
  <si>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</si>
  <si>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</si>
  <si>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</si>
  <si>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</si>
  <si>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</si>
  <si>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</si>
  <si>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</si>
  <si>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</si>
  <si>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</si>
  <si>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</si>
  <si>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</si>
  <si>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</si>
  <si>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</si>
  <si>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</si>
  <si>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</si>
  <si>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</si>
  <si>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</si>
  <si>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</si>
  <si>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</si>
  <si>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</si>
  <si>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</si>
  <si>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</si>
  <si>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</si>
  <si>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</si>
  <si>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</si>
  <si>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</si>
  <si>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</si>
  <si>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</si>
  <si>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</si>
  <si>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</si>
  <si>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</si>
  <si>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</si>
  <si>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</si>
  <si>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</si>
  <si>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</si>
  <si>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</si>
  <si>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</si>
  <si>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</si>
  <si>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</si>
  <si>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</si>
  <si>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</si>
  <si>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</si>
  <si>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</si>
  <si>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</si>
  <si>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</si>
  <si>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</si>
  <si>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</si>
  <si>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</si>
  <si>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</si>
  <si>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</si>
  <si>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</si>
  <si>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</si>
  <si>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</si>
  <si>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</si>
  <si>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</si>
  <si>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</si>
  <si>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</si>
  <si>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</si>
  <si>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</si>
  <si>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</si>
  <si>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</si>
  <si>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</si>
  <si>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</si>
  <si>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</si>
  <si>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</si>
  <si>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</si>
  <si>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</si>
  <si>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</si>
  <si>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</si>
  <si>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</si>
  <si>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</si>
  <si>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</si>
  <si>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</si>
  <si>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</si>
  <si>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</si>
  <si>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</si>
  <si>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</si>
  <si>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</si>
  <si>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</si>
  <si>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</si>
  <si>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</si>
  <si>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</si>
  <si>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</si>
  <si>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</si>
  <si>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</si>
  <si>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</si>
  <si>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</si>
  <si>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</si>
  <si>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</si>
  <si>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</si>
  <si>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</si>
  <si>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</si>
  <si>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</si>
  <si>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</si>
  <si>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</si>
  <si>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</si>
  <si>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</si>
  <si>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</si>
  <si>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</si>
  <si>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</si>
  <si>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</si>
  <si>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</si>
  <si>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</si>
  <si>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</si>
  <si>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</si>
  <si>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</si>
  <si>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</si>
  <si>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</si>
  <si>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</si>
  <si>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</si>
  <si>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</si>
  <si>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</si>
  <si>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</si>
  <si>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</si>
  <si>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</si>
  <si>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</si>
  <si>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</si>
  <si>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</si>
  <si>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</si>
  <si>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</si>
  <si>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</si>
  <si>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</si>
  <si>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</si>
  <si>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</si>
  <si>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</si>
  <si>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</si>
  <si>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</si>
  <si>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</si>
  <si>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</si>
  <si>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</si>
  <si>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</si>
  <si>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</si>
  <si>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</si>
  <si>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</si>
  <si>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</si>
  <si>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</si>
  <si>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</si>
  <si>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</si>
  <si>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</si>
  <si>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</si>
  <si>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</si>
  <si>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</si>
  <si>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</si>
  <si>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</si>
  <si>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</si>
  <si>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</si>
  <si>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</si>
  <si>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</si>
  <si>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</si>
  <si>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</si>
  <si>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</si>
  <si>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</si>
  <si>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</si>
  <si>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</si>
  <si>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</si>
  <si>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</si>
  <si>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</si>
  <si>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</si>
  <si>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</si>
  <si>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</si>
  <si>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</si>
  <si>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</si>
  <si>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</si>
  <si>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</si>
  <si>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</si>
  <si>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</si>
  <si>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</si>
  <si>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</si>
  <si>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</si>
  <si>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</si>
  <si>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</si>
  <si>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</si>
  <si>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</si>
  <si>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</si>
  <si>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</si>
  <si>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</si>
  <si>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</si>
  <si>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</si>
  <si>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</si>
  <si>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</si>
  <si>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</si>
  <si>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</si>
  <si>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</si>
  <si>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</si>
  <si>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</si>
  <si>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</si>
  <si>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</si>
  <si>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</si>
  <si>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</si>
  <si>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</si>
  <si>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</si>
  <si>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</si>
  <si>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</si>
  <si>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</si>
  <si>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</si>
  <si>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</si>
  <si>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</si>
  <si>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</si>
  <si>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</si>
  <si>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</si>
  <si>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</si>
  <si>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</si>
  <si>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</si>
  <si>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</si>
  <si>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</si>
  <si>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</si>
  <si>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</si>
  <si>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</si>
  <si>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</si>
  <si>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</si>
  <si>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</si>
  <si>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</si>
  <si>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</si>
  <si>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</si>
  <si>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</si>
  <si>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</si>
  <si>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</si>
  <si>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</si>
  <si>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</si>
  <si>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</si>
  <si>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</si>
  <si>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</si>
  <si>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</si>
  <si>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</si>
  <si>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</si>
  <si>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</si>
  <si>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</si>
  <si>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</si>
  <si>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</si>
  <si>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</si>
  <si>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</si>
  <si>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</si>
  <si>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</si>
  <si>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</si>
  <si>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</si>
  <si>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</si>
  <si>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</si>
  <si>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</si>
  <si>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</si>
  <si>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</si>
  <si>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</si>
  <si>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</si>
  <si>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</si>
  <si>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</si>
  <si>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</si>
  <si>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</si>
  <si>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</si>
  <si>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</si>
  <si>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</si>
  <si>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</si>
  <si>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</si>
  <si>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</si>
  <si>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</si>
  <si>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</si>
  <si>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</si>
  <si>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</si>
  <si>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</si>
  <si>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</si>
  <si>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</si>
  <si>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</si>
  <si>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</si>
  <si>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</si>
  <si>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</si>
  <si>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</si>
  <si>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</si>
  <si>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</si>
  <si>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</si>
  <si>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</si>
  <si>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</si>
  <si>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</si>
  <si>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</si>
  <si>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</si>
  <si>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</si>
  <si>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</si>
  <si>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</si>
  <si>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</si>
  <si>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</si>
  <si>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</si>
  <si>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</si>
  <si>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</si>
  <si>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</si>
  <si>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</si>
  <si>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</si>
  <si>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</si>
  <si>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</si>
  <si>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</si>
  <si>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</si>
  <si>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</si>
  <si>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</si>
  <si>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</si>
  <si>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</si>
  <si>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</si>
  <si>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</si>
  <si>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</si>
  <si>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</si>
  <si>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</si>
  <si>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</si>
  <si>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</si>
  <si>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</si>
  <si>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</si>
  <si>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</si>
  <si>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</si>
  <si>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</si>
  <si>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</si>
  <si>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</si>
  <si>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</si>
  <si>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</si>
  <si>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</si>
  <si>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</si>
  <si>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</si>
  <si>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</si>
  <si>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</si>
  <si>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</si>
  <si>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</si>
  <si>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</si>
  <si>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</si>
  <si>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</si>
  <si>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</si>
  <si>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</si>
  <si>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</si>
  <si>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</si>
  <si>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</si>
  <si>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</si>
  <si>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</si>
  <si>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</si>
  <si>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</si>
  <si>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</si>
  <si>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</si>
  <si>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</si>
  <si>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</si>
  <si>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</si>
  <si>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</si>
  <si>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</si>
  <si>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</si>
  <si>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</si>
  <si>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</si>
  <si>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</si>
  <si>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</si>
  <si>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</si>
  <si>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</si>
  <si>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</si>
  <si>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</si>
  <si>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</si>
  <si>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</si>
  <si>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</si>
  <si>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</si>
  <si>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</si>
  <si>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</si>
  <si>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</si>
  <si>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</si>
  <si>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</si>
  <si>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</si>
  <si>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</si>
  <si>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</si>
  <si>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</si>
  <si>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</si>
  <si>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</si>
  <si>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</si>
  <si>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</si>
  <si>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</si>
  <si>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</si>
  <si>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</si>
  <si>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</si>
  <si>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</si>
  <si>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</si>
  <si>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</si>
  <si>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</si>
  <si>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</si>
  <si>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</si>
  <si>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</si>
  <si>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</si>
  <si>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</si>
  <si>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</si>
  <si>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</si>
  <si>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</si>
  <si>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</si>
  <si>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</si>
  <si>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</si>
  <si>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</si>
  <si>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</si>
  <si>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</si>
  <si>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</si>
  <si>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</si>
  <si>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</si>
  <si>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</si>
  <si>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</si>
  <si>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</si>
  <si>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</si>
  <si>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</si>
  <si>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</si>
  <si>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</si>
  <si>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</si>
  <si>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</si>
  <si>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</si>
  <si>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</si>
  <si>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</si>
  <si>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</si>
  <si>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</si>
  <si>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</si>
  <si>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</si>
  <si>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</si>
  <si>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</si>
  <si>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</si>
  <si>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</si>
  <si>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</si>
  <si>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</si>
  <si>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</si>
  <si>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</si>
  <si>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</si>
  <si>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</si>
  <si>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</si>
  <si>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</si>
  <si>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</si>
  <si>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</si>
  <si>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</si>
  <si>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</si>
  <si>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</si>
  <si>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</si>
  <si>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</si>
  <si>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</si>
  <si>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</si>
  <si>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</si>
  <si>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</si>
  <si>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</si>
  <si>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</si>
  <si>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</si>
  <si>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</si>
  <si>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</si>
  <si>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</si>
  <si>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</si>
  <si>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</si>
  <si>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</si>
  <si>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</si>
  <si>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</si>
  <si>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</si>
  <si>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</si>
  <si>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</si>
  <si>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</si>
  <si>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</si>
  <si>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</si>
  <si>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</si>
  <si>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</si>
  <si>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</si>
  <si>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</si>
  <si>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</si>
  <si>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</si>
  <si>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</si>
  <si>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</si>
  <si>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</si>
  <si>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</si>
  <si>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</si>
  <si>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</si>
  <si>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</si>
  <si>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</si>
  <si>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</si>
  <si>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</si>
  <si>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</si>
  <si>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</si>
  <si>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</si>
  <si>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</si>
  <si>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</si>
  <si>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</si>
  <si>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</si>
  <si>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</si>
  <si>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</si>
  <si>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</si>
  <si>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</si>
  <si>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</si>
  <si>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</si>
  <si>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</si>
  <si>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</si>
  <si>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</si>
  <si>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</si>
  <si>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</si>
  <si>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</si>
  <si>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</si>
  <si>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</si>
  <si>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</si>
  <si>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</si>
  <si>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</si>
  <si>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</si>
  <si>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</si>
  <si>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</si>
  <si>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</si>
  <si>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</si>
  <si>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</si>
  <si>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</si>
  <si>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</si>
  <si>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</si>
  <si>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</si>
  <si>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</si>
  <si>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</si>
  <si>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</si>
  <si>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</si>
  <si>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</si>
  <si>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</si>
  <si>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</si>
  <si>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</si>
  <si>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</si>
  <si>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</si>
  <si>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</si>
  <si>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</si>
  <si>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</si>
  <si>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</si>
  <si>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</si>
  <si>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</si>
  <si>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</si>
  <si>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</si>
  <si>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</si>
  <si>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</si>
  <si>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</si>
  <si>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</si>
  <si>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</si>
  <si>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</si>
  <si>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</si>
  <si>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</si>
  <si>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</si>
  <si>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</si>
  <si>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</si>
  <si>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</si>
  <si>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</si>
  <si>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</si>
  <si>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</si>
  <si>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</si>
  <si>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</si>
  <si>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</si>
  <si>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</si>
  <si>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</si>
  <si>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</si>
  <si>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</si>
  <si>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</si>
  <si>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</si>
  <si>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</si>
  <si>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</si>
  <si>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</si>
  <si>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</si>
  <si>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</si>
  <si>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</si>
  <si>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</si>
  <si>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</si>
  <si>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</si>
  <si>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</si>
  <si>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</si>
  <si>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</si>
  <si>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</si>
  <si>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</si>
  <si>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</si>
  <si>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</si>
  <si>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</si>
  <si>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</si>
  <si>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</si>
  <si>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</si>
  <si>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</si>
  <si>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</si>
  <si>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</si>
  <si>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</si>
  <si>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</si>
  <si>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</si>
  <si>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</si>
  <si>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</si>
  <si>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</si>
  <si>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</si>
  <si>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</si>
  <si>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</si>
  <si>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</si>
  <si>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</si>
  <si>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</si>
  <si>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</si>
  <si>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</si>
  <si>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</si>
  <si>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</si>
  <si>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</si>
  <si>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</si>
  <si>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</si>
  <si>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</si>
  <si>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</si>
  <si>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</si>
  <si>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</si>
  <si>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</si>
  <si>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</si>
  <si>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</si>
  <si>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</si>
  <si>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</si>
  <si>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</si>
  <si>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</si>
  <si>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</si>
  <si>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</si>
  <si>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</si>
  <si>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</si>
  <si>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</si>
  <si>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</si>
  <si>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</si>
  <si>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</si>
  <si>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</si>
  <si>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</si>
  <si>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</si>
  <si>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</si>
  <si>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</si>
  <si>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</si>
  <si>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</si>
  <si>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</si>
  <si>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</si>
  <si>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</si>
  <si>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</si>
  <si>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</si>
  <si>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</si>
  <si>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</si>
  <si>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</si>
  <si>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</si>
  <si>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</si>
  <si>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</si>
  <si>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</si>
  <si>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</si>
  <si>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</si>
  <si>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</si>
  <si>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</si>
  <si>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</si>
  <si>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</si>
  <si>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</si>
  <si>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</si>
  <si>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</si>
  <si>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</si>
  <si>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</si>
  <si>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</si>
  <si>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</si>
  <si>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</si>
  <si>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</si>
  <si>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</si>
  <si>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</si>
  <si>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</si>
  <si>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</si>
  <si>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</si>
  <si>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</si>
  <si>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</si>
  <si>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</si>
  <si>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</si>
  <si>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</si>
  <si>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</si>
  <si>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</si>
  <si>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</si>
  <si>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</si>
  <si>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</si>
  <si>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</si>
  <si>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</si>
  <si>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</si>
  <si>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</si>
  <si>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</si>
  <si>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</si>
  <si>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</si>
  <si>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</si>
  <si>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</si>
  <si>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</si>
  <si>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</si>
  <si>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</si>
  <si>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</si>
  <si>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</si>
  <si>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</si>
  <si>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</si>
  <si>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</si>
  <si>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</si>
  <si>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</si>
  <si>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</si>
  <si>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</si>
  <si>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</si>
  <si>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</si>
  <si>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</si>
  <si>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</si>
  <si>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</si>
  <si>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</si>
  <si>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</si>
  <si>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</si>
  <si>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</si>
  <si>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</si>
  <si>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</si>
  <si>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</si>
  <si>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</si>
  <si>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</si>
  <si>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</si>
  <si>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</si>
  <si>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</si>
  <si>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</si>
  <si>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</si>
  <si>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</si>
  <si>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</si>
  <si>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</si>
  <si>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</si>
  <si>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</si>
  <si>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</si>
  <si>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</si>
  <si>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</si>
  <si>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</si>
  <si>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</si>
  <si>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</si>
  <si>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</si>
  <si>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</si>
  <si>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</si>
  <si>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</si>
  <si>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</si>
  <si>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</si>
  <si>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</si>
  <si>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</si>
  <si>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</si>
  <si>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</si>
  <si>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</si>
  <si>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</si>
  <si>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</si>
  <si>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</si>
  <si>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</si>
  <si>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</si>
  <si>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</si>
  <si>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</si>
  <si>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</si>
  <si>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</si>
  <si>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</si>
  <si>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</si>
  <si>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</si>
  <si>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</si>
  <si>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</si>
  <si>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</si>
  <si>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</si>
  <si>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</si>
  <si>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</si>
  <si>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</si>
  <si>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</si>
  <si>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</si>
  <si>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</si>
  <si>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</si>
  <si>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</si>
  <si>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</si>
  <si>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</si>
  <si>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</si>
  <si>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</si>
  <si>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</si>
  <si>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</si>
  <si>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</si>
  <si>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</si>
  <si>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</si>
  <si>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</si>
  <si>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</si>
  <si>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</si>
  <si>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</si>
  <si>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</si>
  <si>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</si>
  <si>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</si>
  <si>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</si>
  <si>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</si>
  <si>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</si>
  <si>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</si>
  <si>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</si>
  <si>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</si>
  <si>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</si>
  <si>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</si>
  <si>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</si>
  <si>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</si>
  <si>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</si>
  <si>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</si>
  <si>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</si>
  <si>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</si>
  <si>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</si>
  <si>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</si>
  <si>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</si>
  <si>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</si>
  <si>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</si>
  <si>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</si>
  <si>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</si>
  <si>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</si>
  <si>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</si>
  <si>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</si>
  <si>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</si>
  <si>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</si>
  <si>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</si>
  <si>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</si>
  <si>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</si>
  <si>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</si>
  <si>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</si>
  <si>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</si>
  <si>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</si>
  <si>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</si>
  <si>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</si>
  <si>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</si>
  <si>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</si>
  <si>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</si>
  <si>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</si>
  <si>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</si>
  <si>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</si>
  <si>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</si>
  <si>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</si>
  <si>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</si>
  <si>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</si>
  <si>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</si>
  <si>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</si>
  <si>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</si>
  <si>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</si>
  <si>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</si>
  <si>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</si>
  <si>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</si>
  <si>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</si>
  <si>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</si>
  <si>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</si>
  <si>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</si>
  <si>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</si>
  <si>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</si>
  <si>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</si>
  <si>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</si>
  <si>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</si>
  <si>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</si>
  <si>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</si>
  <si>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</si>
  <si>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</si>
  <si>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</si>
  <si>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</si>
  <si>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</si>
  <si>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</si>
  <si>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</si>
  <si>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</si>
  <si>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</si>
  <si>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</si>
  <si>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</si>
  <si>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</si>
  <si>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</si>
  <si>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</si>
  <si>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</si>
  <si>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</si>
  <si>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</si>
  <si>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</si>
  <si>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</si>
  <si>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</si>
  <si>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</si>
  <si>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</si>
  <si>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</si>
  <si>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</si>
  <si>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</si>
  <si>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</si>
  <si>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</si>
  <si>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</si>
  <si>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</si>
  <si>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</si>
  <si>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</si>
  <si>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</si>
  <si>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</si>
  <si>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</si>
  <si>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</si>
  <si>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</si>
  <si>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</si>
  <si>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</si>
  <si>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</si>
  <si>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</si>
  <si>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</si>
  <si>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</si>
  <si>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</si>
  <si>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</si>
  <si>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</si>
  <si>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</si>
  <si>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</si>
  <si>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</si>
  <si>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</si>
  <si>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</si>
  <si>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</si>
  <si>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</si>
  <si>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</si>
  <si>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</si>
  <si>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</si>
  <si>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</si>
  <si>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</si>
  <si>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</si>
  <si>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</si>
  <si>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</si>
  <si>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</si>
  <si>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</si>
  <si>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</si>
  <si>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</si>
  <si>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</si>
  <si>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</si>
  <si>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</si>
  <si>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</si>
  <si>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</si>
  <si>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</si>
  <si>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</si>
  <si>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</si>
  <si>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</si>
  <si>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</si>
  <si>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</si>
  <si>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</si>
  <si>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</si>
  <si>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</si>
  <si>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</si>
  <si>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</si>
  <si>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</si>
  <si>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</si>
  <si>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</si>
  <si>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</si>
  <si>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</si>
  <si>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</si>
  <si>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</si>
  <si>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</si>
  <si>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</si>
  <si>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</si>
  <si>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</si>
  <si>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</si>
  <si>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</si>
  <si>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</si>
  <si>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</si>
  <si>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</si>
  <si>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</si>
  <si>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</si>
  <si>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</si>
  <si>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</si>
  <si>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</si>
  <si>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</si>
  <si>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</si>
  <si>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</si>
  <si>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</si>
  <si>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</si>
  <si>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</si>
  <si>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</si>
  <si>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</si>
  <si>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</si>
  <si>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</si>
  <si>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</si>
  <si>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</si>
  <si>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</si>
  <si>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</si>
  <si>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</si>
  <si>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</si>
  <si>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</si>
  <si>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</si>
  <si>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</si>
  <si>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</si>
  <si>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</si>
  <si>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</si>
  <si>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</si>
  <si>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</si>
  <si>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</si>
  <si>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</si>
  <si>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</si>
  <si>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</si>
  <si>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</si>
  <si>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</si>
  <si>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</si>
  <si>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</si>
  <si>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</si>
  <si>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</si>
  <si>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</si>
  <si>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</si>
  <si>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</si>
  <si>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</si>
  <si>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</si>
  <si>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</si>
  <si>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</si>
  <si>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</si>
  <si>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</si>
  <si>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</si>
  <si>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</si>
  <si>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</si>
  <si>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</si>
  <si>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</si>
  <si>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</si>
  <si>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</si>
  <si>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</si>
  <si>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</si>
  <si>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</si>
  <si>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</si>
  <si>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</si>
  <si>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</si>
  <si>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</si>
  <si>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</si>
  <si>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</si>
  <si>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</si>
  <si>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</si>
  <si>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</si>
  <si>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</si>
  <si>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</si>
  <si>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</si>
  <si>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</si>
  <si>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</si>
  <si>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</si>
  <si>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</si>
  <si>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</si>
  <si>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</si>
  <si>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</si>
  <si>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</si>
  <si>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</si>
  <si>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</si>
  <si>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</si>
  <si>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</si>
  <si>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</si>
  <si>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</si>
  <si>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</si>
  <si>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</si>
  <si>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</si>
  <si>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</si>
  <si>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</si>
  <si>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</si>
  <si>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</si>
  <si>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</si>
  <si>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</si>
  <si>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</si>
  <si>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</si>
  <si>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</si>
  <si>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</si>
  <si>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</si>
  <si>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</si>
  <si>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</si>
  <si>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</si>
  <si>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</si>
  <si>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</si>
  <si>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</si>
  <si>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</si>
  <si>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</si>
  <si>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</si>
  <si>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</si>
  <si>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</si>
  <si>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</si>
  <si>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</si>
  <si>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</si>
  <si>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</si>
  <si>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</si>
  <si>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</si>
  <si>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</si>
  <si>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</si>
  <si>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</si>
  <si>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</si>
  <si>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</si>
  <si>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</si>
  <si>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</si>
  <si>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</si>
  <si>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</si>
  <si>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</si>
  <si>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</si>
  <si>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</si>
  <si>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</si>
  <si>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</si>
  <si>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</si>
  <si>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</si>
  <si>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</si>
  <si>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</si>
  <si>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</si>
  <si>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</si>
  <si>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</si>
  <si>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</si>
  <si>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</si>
  <si>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</si>
  <si>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</si>
  <si>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</si>
  <si>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</si>
  <si>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</si>
  <si>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</si>
  <si>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</si>
  <si>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</si>
  <si>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</si>
  <si>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</si>
  <si>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</si>
  <si>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</si>
  <si>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</si>
  <si>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</si>
  <si>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</si>
  <si>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</si>
  <si>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</si>
  <si>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</si>
  <si>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</si>
  <si>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</si>
  <si>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</si>
  <si>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</si>
  <si>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</si>
  <si>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</si>
  <si>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</si>
  <si>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</si>
  <si>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</si>
  <si>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</si>
  <si>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</si>
  <si>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</si>
  <si>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</si>
  <si>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</si>
  <si>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</si>
  <si>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</si>
  <si>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</si>
  <si>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</si>
  <si>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</si>
  <si>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</si>
  <si>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</si>
  <si>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</si>
  <si>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</si>
  <si>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</si>
  <si>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</si>
  <si>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</si>
  <si>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</si>
  <si>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</si>
  <si>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</si>
  <si>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</si>
  <si>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</si>
  <si>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</si>
  <si>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</si>
  <si>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</si>
  <si>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</si>
  <si>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</si>
  <si>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</si>
  <si>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</si>
  <si>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</si>
  <si>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</si>
  <si>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</si>
  <si>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</si>
  <si>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</si>
  <si>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</si>
  <si>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</si>
  <si>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</si>
  <si>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</si>
  <si>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</si>
  <si>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</si>
  <si>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</si>
  <si>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</si>
  <si>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</si>
  <si>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</si>
  <si>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</si>
  <si>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</si>
  <si>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</si>
  <si>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</si>
  <si>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</si>
  <si>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</si>
  <si>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</si>
  <si>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</si>
  <si>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</si>
  <si>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</si>
  <si>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</si>
  <si>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</si>
  <si>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</si>
  <si>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</si>
  <si>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</si>
  <si>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</si>
  <si>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</si>
  <si>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</si>
  <si>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</si>
  <si>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</si>
  <si>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</si>
  <si>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</si>
  <si>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</si>
  <si>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</si>
  <si>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</si>
  <si>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</si>
  <si>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</si>
  <si>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</si>
  <si>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</si>
  <si>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</si>
  <si>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</si>
  <si>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</si>
  <si>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</si>
  <si>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</si>
  <si>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</si>
  <si>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</si>
  <si>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</si>
  <si>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</si>
  <si>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</si>
  <si>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</si>
  <si>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</si>
  <si>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</si>
  <si>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</si>
  <si>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</si>
  <si>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</si>
  <si>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</si>
  <si>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</si>
  <si>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</si>
  <si>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</si>
  <si>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</si>
  <si>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</si>
  <si>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</si>
  <si>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</si>
  <si>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</si>
  <si>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</si>
  <si>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</si>
  <si>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</si>
  <si>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</si>
  <si>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</si>
  <si>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</si>
  <si>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</si>
  <si>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</si>
  <si>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</si>
  <si>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</si>
  <si>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</si>
  <si>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</si>
  <si>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</si>
  <si>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</si>
  <si>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</si>
  <si>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</si>
  <si>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</si>
  <si>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</si>
  <si>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</si>
  <si>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</si>
  <si>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</si>
  <si>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</si>
  <si>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</si>
  <si>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</si>
  <si>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</si>
  <si>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</si>
  <si>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</si>
  <si>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</si>
  <si>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</si>
  <si>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</si>
  <si>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</si>
  <si>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</si>
  <si>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</si>
  <si>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</si>
  <si>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</si>
  <si>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</si>
  <si>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</si>
  <si>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</si>
  <si>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</si>
  <si>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</si>
  <si>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</si>
  <si>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</si>
  <si>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</si>
  <si>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</si>
  <si>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</si>
  <si>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</si>
  <si>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</si>
  <si>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</si>
  <si>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</si>
  <si>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</si>
  <si>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</si>
  <si>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</si>
  <si>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</si>
  <si>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</si>
  <si>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</si>
  <si>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</si>
  <si>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</si>
  <si>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</si>
  <si>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</si>
  <si>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</si>
  <si>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</si>
  <si>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</si>
  <si>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</si>
  <si>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</si>
  <si>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</si>
  <si>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</si>
  <si>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</si>
  <si>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</si>
  <si>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</si>
  <si>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</si>
  <si>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</si>
  <si>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</si>
  <si>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</si>
  <si>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</si>
  <si>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</si>
  <si>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</si>
  <si>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</si>
  <si>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</si>
  <si>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</si>
  <si>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</si>
  <si>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</si>
  <si>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</si>
  <si>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</si>
  <si>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</si>
  <si>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</si>
  <si>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</si>
  <si>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</si>
  <si>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</si>
  <si>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</si>
  <si>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</si>
  <si>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</si>
  <si>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</si>
  <si>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</si>
  <si>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</si>
  <si>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</si>
  <si>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</si>
  <si>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</si>
  <si>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</si>
  <si>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</si>
  <si>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</si>
  <si>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</si>
  <si>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</si>
  <si>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</si>
  <si>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</si>
  <si>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</si>
  <si>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</si>
  <si>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</si>
  <si>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</si>
  <si>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</si>
  <si>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</si>
  <si>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</si>
  <si>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</si>
  <si>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</si>
  <si>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</si>
  <si>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</si>
  <si>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</si>
  <si>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</si>
  <si>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</si>
  <si>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</si>
  <si>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</si>
  <si>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</si>
  <si>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</si>
  <si>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</si>
  <si>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</si>
  <si>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</si>
  <si>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</si>
  <si>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</si>
  <si>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</si>
  <si>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</si>
  <si>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</si>
  <si>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</si>
  <si>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</si>
  <si>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</si>
  <si>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</si>
  <si>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</si>
  <si>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</si>
  <si>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</si>
  <si>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</si>
  <si>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</si>
  <si>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</si>
  <si>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</si>
  <si>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</si>
  <si>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</si>
  <si>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</si>
  <si>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</si>
  <si>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</si>
  <si>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</si>
  <si>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</si>
  <si>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</si>
  <si>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</si>
  <si>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</si>
  <si>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</si>
  <si>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</si>
  <si>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</si>
  <si>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</si>
  <si>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</si>
  <si>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</si>
  <si>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</si>
  <si>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</si>
  <si>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</si>
  <si>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</si>
  <si>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</si>
  <si>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</si>
  <si>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</si>
  <si>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</si>
  <si>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</si>
  <si>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</si>
  <si>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</si>
  <si>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</si>
  <si>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</si>
  <si>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</si>
  <si>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</si>
  <si>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</si>
  <si>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</si>
  <si>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</si>
  <si>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</si>
  <si>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</si>
  <si>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</si>
  <si>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</si>
  <si>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</si>
  <si>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</si>
  <si>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</si>
  <si>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</si>
  <si>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</si>
  <si>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</si>
  <si>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</si>
  <si>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</si>
  <si>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</si>
  <si>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</si>
  <si>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</si>
  <si>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</si>
  <si>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</si>
  <si>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</si>
  <si>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</si>
  <si>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</si>
  <si>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</si>
  <si>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</si>
  <si>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</si>
  <si>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</si>
  <si>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</si>
  <si>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</si>
  <si>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</si>
  <si>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</si>
  <si>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</si>
  <si>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</si>
  <si>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</si>
  <si>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</si>
  <si>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</si>
  <si>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</si>
  <si>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</si>
  <si>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</si>
  <si>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</si>
  <si>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</si>
  <si>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</si>
  <si>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</si>
  <si>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</si>
  <si>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</si>
  <si>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</si>
  <si>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</si>
  <si>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</si>
  <si>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</si>
  <si>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</si>
  <si>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</si>
  <si>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</si>
  <si>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</si>
  <si>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</si>
  <si>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</si>
  <si>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</si>
  <si>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</si>
  <si>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</si>
  <si>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</si>
  <si>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</si>
  <si>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</si>
  <si>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</si>
  <si>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</si>
  <si>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</si>
  <si>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</si>
  <si>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</si>
  <si>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</si>
  <si>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</si>
  <si>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</si>
  <si>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</si>
  <si>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</si>
  <si>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</si>
  <si>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</si>
  <si>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</si>
  <si>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</si>
  <si>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</si>
  <si>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</si>
  <si>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</si>
  <si>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</si>
  <si>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</si>
  <si>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</si>
  <si>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</si>
  <si>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</si>
  <si>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</si>
  <si>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</si>
  <si>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</si>
  <si>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</si>
  <si>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</si>
  <si>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</si>
  <si>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</si>
  <si>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</si>
  <si>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</si>
  <si>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</si>
  <si>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</si>
  <si>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</si>
  <si>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</si>
  <si>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</si>
  <si>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</si>
  <si>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</si>
  <si>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</si>
  <si>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</si>
  <si>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</si>
  <si>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</si>
  <si>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</si>
  <si>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</si>
  <si>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</si>
  <si>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</si>
  <si>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</si>
  <si>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</si>
  <si>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</si>
  <si>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</si>
  <si>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</si>
  <si>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</si>
  <si>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</si>
  <si>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</si>
  <si>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</si>
  <si>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</si>
  <si>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</si>
  <si>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</si>
  <si>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</si>
  <si>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</si>
  <si>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</si>
  <si>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</si>
  <si>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</si>
  <si>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</si>
  <si>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</si>
  <si>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</si>
  <si>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</si>
  <si>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</si>
  <si>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</si>
  <si>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</si>
  <si>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</si>
  <si>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</si>
  <si>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</si>
  <si>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</si>
  <si>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</si>
  <si>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</si>
  <si>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</si>
  <si>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</si>
  <si>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</si>
  <si>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</si>
  <si>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</si>
  <si>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</si>
  <si>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</si>
  <si>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</si>
  <si>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</si>
  <si>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</si>
  <si>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</si>
  <si>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</si>
  <si>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</si>
  <si>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</si>
  <si>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</si>
  <si>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</si>
  <si>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</si>
  <si>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</si>
  <si>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</si>
  <si>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</si>
  <si>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</si>
  <si>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</si>
  <si>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</si>
  <si>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</si>
  <si>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</si>
  <si>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</si>
  <si>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</si>
  <si>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</si>
  <si>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</si>
  <si>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</si>
  <si>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</si>
  <si>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</si>
  <si>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</si>
  <si>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</si>
  <si>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</si>
  <si>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</si>
  <si>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</si>
  <si>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</si>
  <si>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</si>
  <si>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</si>
  <si>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</si>
  <si>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</si>
  <si>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</si>
  <si>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</si>
  <si>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</si>
  <si>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</si>
  <si>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</si>
  <si>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</si>
  <si>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</si>
  <si>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</si>
  <si>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</si>
  <si>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</si>
  <si>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</si>
  <si>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</si>
  <si>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</si>
  <si>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</si>
  <si>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</si>
  <si>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</si>
  <si>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</si>
  <si>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</si>
  <si>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</si>
  <si>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</si>
  <si>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</si>
  <si>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</si>
  <si>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</si>
  <si>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</si>
  <si>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</si>
  <si>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</si>
  <si>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</si>
  <si>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</si>
  <si>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</si>
  <si>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</si>
  <si>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</si>
  <si>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</si>
  <si>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</si>
  <si>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</si>
  <si>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</si>
  <si>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</si>
  <si>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</si>
  <si>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</si>
  <si>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</si>
  <si>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</si>
  <si>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</si>
  <si>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</si>
  <si>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</si>
  <si>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</si>
  <si>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</si>
  <si>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</si>
  <si>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</si>
  <si>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</si>
  <si>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</si>
  <si>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</si>
  <si>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</si>
  <si>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</si>
  <si>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</si>
  <si>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</si>
  <si>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</si>
  <si>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</si>
  <si>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</si>
  <si>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</si>
  <si>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</si>
  <si>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</si>
  <si>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</si>
  <si>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</si>
  <si>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</si>
  <si>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</si>
  <si>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</si>
  <si>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</si>
  <si>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</si>
  <si>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</si>
  <si>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</si>
  <si>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</si>
  <si>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</si>
  <si>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</si>
  <si>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</si>
  <si>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</si>
  <si>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</si>
  <si>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</si>
  <si>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</si>
  <si>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</si>
  <si>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</si>
  <si>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</si>
  <si>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</si>
  <si>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</si>
  <si>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</si>
  <si>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</si>
  <si>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</si>
  <si>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</si>
  <si>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</si>
  <si>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</si>
  <si>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</si>
  <si>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</si>
  <si>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</si>
  <si>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</si>
  <si>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</si>
  <si>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</si>
  <si>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</si>
  <si>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</si>
  <si>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</si>
  <si>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</si>
  <si>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</si>
  <si>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</si>
  <si>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</si>
  <si>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</si>
  <si>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</si>
  <si>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</si>
  <si>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</si>
  <si>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</si>
  <si>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</si>
  <si>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</si>
  <si>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</si>
  <si>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</si>
  <si>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</si>
  <si>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</si>
  <si>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</si>
  <si>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</si>
  <si>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</si>
  <si>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</si>
  <si>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</si>
  <si>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</si>
  <si>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</si>
  <si>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</si>
  <si>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</si>
  <si>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</si>
  <si>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</si>
  <si>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</si>
  <si>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</si>
  <si>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</si>
  <si>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</si>
  <si>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</si>
  <si>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</si>
  <si>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</si>
  <si>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</si>
  <si>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</si>
  <si>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</si>
  <si>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</si>
  <si>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</si>
  <si>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</si>
  <si>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</si>
  <si>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</si>
  <si>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</si>
  <si>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</si>
  <si>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</si>
  <si>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</si>
  <si>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</si>
  <si>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</si>
  <si>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</si>
  <si>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</si>
  <si>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</si>
  <si>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</si>
  <si>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</si>
  <si>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</si>
  <si>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</si>
  <si>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</si>
  <si>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</si>
  <si>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</si>
  <si>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</si>
  <si>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</si>
  <si>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</si>
  <si>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</si>
  <si>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</si>
  <si>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</si>
  <si>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</si>
  <si>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</si>
  <si>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</si>
  <si>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</si>
  <si>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</si>
  <si>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</si>
  <si>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</si>
  <si>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</si>
  <si>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</si>
  <si>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</si>
  <si>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</si>
  <si>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</si>
  <si>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</si>
  <si>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</si>
  <si>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</si>
  <si>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</si>
  <si>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</si>
  <si>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</si>
  <si>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</si>
  <si>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</si>
  <si>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</si>
  <si>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</si>
  <si>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</si>
  <si>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</si>
  <si>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</si>
  <si>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</si>
  <si>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</si>
  <si>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</si>
  <si>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</si>
  <si>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</si>
  <si>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</si>
  <si>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</si>
  <si>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</si>
  <si>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</si>
  <si>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</si>
  <si>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</si>
  <si>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</si>
  <si>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</si>
  <si>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</si>
  <si>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</si>
  <si>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</si>
  <si>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</si>
  <si>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</si>
  <si>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</si>
  <si>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</si>
  <si>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</si>
  <si>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</si>
  <si>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</si>
  <si>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</si>
  <si>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</si>
  <si>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</si>
  <si>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</si>
  <si>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</si>
  <si>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</si>
  <si>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</si>
  <si>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</si>
  <si>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</si>
  <si>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</si>
  <si>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</si>
  <si>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</si>
  <si>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</si>
  <si>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</si>
  <si>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</si>
  <si>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</si>
  <si>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</si>
  <si>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</si>
  <si>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</si>
  <si>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</si>
  <si>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</si>
  <si>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</si>
  <si>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</si>
  <si>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</si>
  <si>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</si>
  <si>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</si>
  <si>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</si>
  <si>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</si>
  <si>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</si>
  <si>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</si>
  <si>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</si>
  <si>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</si>
  <si>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</si>
  <si>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</si>
  <si>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</si>
  <si>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</si>
  <si>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</si>
  <si>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</si>
  <si>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</si>
  <si>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</si>
  <si>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</si>
  <si>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</si>
  <si>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</si>
  <si>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</si>
  <si>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</si>
  <si>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</si>
  <si>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</si>
  <si>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</si>
  <si>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</si>
  <si>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</si>
  <si>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</si>
  <si>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</si>
  <si>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</si>
  <si>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</si>
  <si>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</si>
  <si>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</si>
  <si>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</si>
  <si>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</si>
  <si>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</si>
  <si>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</si>
  <si>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</si>
  <si>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</si>
  <si>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</si>
  <si>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</si>
  <si>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</si>
  <si>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</si>
  <si>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</si>
  <si>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</si>
  <si>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</si>
  <si>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</si>
  <si>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</si>
  <si>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</si>
  <si>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</si>
  <si>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</si>
  <si>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</si>
  <si>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</si>
  <si>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</si>
  <si>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</si>
  <si>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</si>
  <si>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</si>
  <si>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</si>
  <si>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</si>
  <si>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</si>
  <si>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</si>
  <si>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</si>
  <si>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</si>
  <si>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</si>
  <si>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</si>
  <si>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</si>
  <si>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</si>
  <si>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</si>
  <si>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</si>
  <si>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</si>
  <si>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</si>
  <si>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</si>
  <si>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</si>
  <si>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</si>
  <si>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</si>
  <si>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</si>
  <si>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</si>
  <si>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</si>
  <si>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</si>
  <si>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</si>
  <si>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</si>
  <si>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</si>
  <si>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</si>
  <si>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</si>
  <si>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</si>
  <si>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</si>
  <si>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</si>
  <si>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</si>
  <si>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</si>
  <si>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</si>
  <si>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</si>
  <si>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</si>
  <si>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</si>
  <si>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</si>
  <si>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</si>
  <si>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</si>
  <si>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</si>
  <si>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</si>
  <si>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</si>
  <si>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</si>
  <si>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</si>
  <si>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</si>
  <si>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</si>
  <si>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</si>
  <si>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</si>
  <si>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</si>
  <si>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</si>
  <si>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</si>
  <si>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</si>
  <si>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</si>
  <si>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</si>
  <si>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</si>
  <si>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</si>
  <si>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</si>
  <si>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</si>
  <si>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</si>
  <si>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</si>
  <si>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</si>
  <si>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</si>
  <si>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</si>
  <si>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</si>
  <si>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</si>
  <si>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</si>
  <si>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</si>
  <si>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</si>
  <si>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</si>
  <si>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</si>
  <si>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</si>
  <si>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</si>
  <si>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</si>
  <si>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</si>
  <si>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</si>
  <si>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</si>
  <si>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</si>
  <si>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</si>
  <si>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</si>
  <si>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</si>
  <si>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</si>
  <si>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</si>
  <si>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</si>
  <si>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</si>
  <si>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</si>
  <si>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</si>
  <si>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</si>
  <si>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</si>
  <si>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</si>
  <si>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</si>
  <si>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</si>
  <si>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</si>
  <si>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</si>
  <si>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</si>
  <si>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</si>
  <si>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</si>
  <si>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</si>
  <si>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</si>
  <si>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</si>
  <si>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</si>
  <si>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</si>
  <si>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</si>
  <si>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</si>
  <si>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</si>
  <si>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</si>
  <si>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</si>
  <si>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</si>
  <si>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</si>
  <si>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</si>
  <si>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</si>
  <si>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</si>
  <si>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</si>
  <si>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</si>
  <si>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</si>
  <si>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</si>
  <si>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</si>
  <si>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</si>
  <si>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</si>
  <si>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</si>
  <si>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</si>
  <si>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</si>
  <si>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</si>
  <si>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</si>
  <si>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</si>
  <si>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</si>
  <si>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</si>
  <si>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</si>
  <si>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</si>
  <si>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</si>
  <si>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</si>
  <si>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</si>
  <si>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</si>
  <si>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</si>
  <si>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</si>
  <si>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</si>
  <si>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</si>
  <si>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</si>
  <si>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</si>
  <si>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</si>
  <si>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</si>
  <si>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</si>
  <si>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</si>
  <si>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</si>
  <si>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</si>
  <si>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</si>
  <si>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</si>
  <si>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</si>
  <si>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</si>
  <si>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</si>
  <si>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</si>
  <si>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</si>
  <si>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</si>
  <si>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</si>
  <si>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</si>
  <si>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</si>
  <si>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</si>
  <si>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</si>
  <si>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</si>
  <si>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</si>
  <si>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</si>
  <si>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</si>
  <si>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</si>
  <si>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</si>
  <si>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</si>
  <si>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</si>
  <si>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</si>
  <si>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</si>
  <si>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</si>
  <si>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</si>
  <si>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</si>
  <si>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</si>
  <si>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</si>
  <si>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</si>
  <si>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</si>
  <si>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</si>
  <si>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</si>
  <si>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</si>
  <si>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</si>
  <si>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</si>
  <si>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</si>
  <si>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</si>
  <si>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</si>
  <si>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</si>
  <si>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</si>
  <si>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</si>
  <si>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</si>
  <si>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</si>
  <si>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</si>
  <si>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</si>
  <si>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</si>
  <si>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</si>
  <si>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</si>
  <si>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</si>
  <si>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</si>
  <si>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</si>
  <si>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</si>
  <si>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</si>
  <si>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</si>
  <si>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</si>
  <si>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</si>
  <si>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</si>
  <si>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</si>
  <si>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</si>
  <si>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</si>
  <si>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</si>
  <si>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</si>
  <si>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</si>
  <si>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</si>
  <si>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</si>
  <si>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</si>
  <si>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</si>
  <si>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</si>
  <si>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</si>
  <si>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</si>
  <si>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</si>
  <si>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</si>
  <si>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</si>
  <si>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</si>
  <si>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</si>
  <si>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</si>
  <si>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</si>
  <si>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</si>
  <si>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</si>
  <si>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</si>
  <si>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</si>
  <si>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</si>
  <si>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</si>
  <si>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</si>
  <si>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</si>
  <si>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</si>
  <si>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</si>
  <si>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</si>
  <si>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</si>
  <si>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</si>
  <si>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</si>
  <si>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</si>
  <si>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</si>
  <si>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</si>
  <si>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</si>
  <si>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</si>
  <si>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</si>
  <si>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</si>
  <si>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</si>
  <si>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</si>
  <si>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</si>
  <si>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</si>
  <si>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</si>
  <si>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</si>
  <si>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</si>
  <si>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</si>
  <si>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</si>
  <si>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</si>
  <si>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</si>
  <si>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</si>
  <si>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</si>
  <si>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</si>
  <si>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</si>
  <si>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</si>
  <si>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</si>
  <si>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</si>
  <si>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</si>
  <si>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</si>
  <si>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</si>
  <si>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</si>
  <si>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</si>
  <si>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</si>
  <si>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</si>
  <si>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</si>
  <si>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</si>
  <si>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</si>
  <si>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</si>
  <si>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</si>
  <si>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</si>
  <si>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</si>
  <si>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</si>
  <si>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</si>
  <si>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</si>
  <si>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</si>
  <si>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</si>
  <si>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</si>
  <si>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</si>
  <si>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</si>
  <si>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</si>
  <si>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</si>
  <si>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</si>
  <si>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</si>
  <si>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</si>
  <si>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</si>
  <si>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</si>
  <si>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</si>
  <si>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</si>
  <si>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</si>
  <si>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</si>
  <si>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</si>
  <si>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</si>
  <si>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</si>
  <si>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</si>
  <si>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</si>
  <si>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</si>
  <si>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</si>
  <si>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</si>
  <si>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</si>
  <si>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</si>
  <si>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</si>
  <si>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</si>
  <si>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</si>
  <si>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</si>
  <si>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</si>
  <si>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</si>
  <si>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</si>
  <si>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</si>
  <si>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</si>
  <si>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</si>
  <si>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</si>
  <si>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</si>
  <si>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</si>
  <si>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</si>
  <si>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</si>
  <si>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</si>
  <si>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</si>
  <si>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</si>
  <si>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</si>
  <si>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</si>
  <si>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</si>
  <si>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</si>
  <si>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</si>
  <si>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</si>
  <si>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</si>
  <si>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</si>
  <si>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</si>
  <si>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</si>
  <si>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</si>
  <si>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</si>
  <si>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</si>
  <si>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</si>
  <si>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</si>
  <si>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</si>
  <si>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</si>
  <si>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</si>
  <si>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</si>
  <si>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</si>
  <si>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</si>
  <si>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</si>
  <si>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</si>
  <si>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</si>
  <si>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</si>
  <si>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</si>
  <si>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</si>
  <si>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</si>
  <si>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</si>
  <si>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</si>
  <si>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</si>
  <si>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</si>
  <si>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</si>
  <si>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</si>
  <si>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</si>
  <si>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</si>
  <si>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</si>
  <si>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</si>
  <si>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</si>
  <si>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</si>
  <si>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</si>
  <si>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</si>
  <si>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</si>
  <si>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</si>
  <si>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</si>
  <si>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</si>
  <si>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</si>
  <si>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</si>
  <si>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</si>
  <si>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</si>
  <si>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</si>
  <si>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</si>
  <si>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</si>
  <si>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</si>
  <si>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</si>
  <si>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</si>
  <si>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</si>
  <si>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</si>
  <si>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</si>
  <si>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</si>
  <si>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</si>
  <si>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</si>
  <si>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</si>
  <si>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</si>
  <si>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</si>
  <si>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</si>
  <si>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</si>
  <si>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</si>
  <si>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</si>
  <si>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</si>
  <si>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</si>
  <si>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</si>
  <si>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</si>
  <si>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</si>
  <si>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</si>
  <si>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</si>
  <si>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</si>
  <si>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</si>
  <si>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</si>
  <si>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</si>
  <si>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</si>
  <si>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</si>
  <si>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</si>
  <si>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</si>
  <si>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</si>
  <si>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</si>
  <si>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</si>
  <si>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</si>
  <si>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</si>
  <si>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</si>
  <si>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</si>
  <si>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</si>
  <si>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</si>
  <si>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</si>
  <si>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</si>
  <si>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</si>
  <si>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</si>
  <si>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</si>
  <si>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</si>
  <si>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</si>
  <si>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</si>
  <si>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</si>
  <si>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</si>
  <si>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</si>
  <si>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</si>
  <si>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</si>
  <si>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</si>
  <si>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</si>
  <si>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</si>
  <si>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</si>
  <si>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</si>
  <si>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</si>
  <si>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</si>
  <si>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</si>
  <si>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</si>
  <si>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</si>
  <si>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</si>
  <si>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</si>
  <si>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</si>
  <si>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</si>
  <si>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</si>
  <si>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</si>
  <si>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</si>
  <si>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</si>
  <si>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</si>
  <si>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</si>
  <si>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</si>
  <si>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</si>
  <si>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</si>
  <si>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</si>
  <si>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</si>
  <si>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</si>
  <si>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</si>
  <si>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</si>
  <si>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</si>
  <si>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</si>
  <si>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</si>
  <si>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</si>
  <si>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</si>
  <si>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</si>
  <si>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</si>
  <si>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</si>
  <si>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</si>
  <si>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</si>
  <si>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</si>
  <si>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</si>
  <si>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</si>
  <si>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</si>
  <si>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</si>
  <si>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</si>
  <si>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</si>
  <si>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</si>
  <si>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</si>
  <si>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</si>
  <si>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</si>
  <si>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</si>
  <si>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</si>
  <si>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</si>
  <si>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</si>
  <si>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</si>
  <si>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</si>
  <si>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</si>
  <si>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</si>
  <si>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</si>
  <si>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</si>
  <si>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</si>
  <si>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</si>
  <si>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</si>
  <si>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</si>
  <si>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</si>
  <si>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</si>
  <si>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</si>
  <si>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</si>
  <si>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</si>
  <si>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</si>
  <si>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</si>
  <si>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</si>
  <si>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</si>
  <si>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</si>
  <si>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</si>
  <si>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</si>
  <si>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</si>
  <si>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</si>
  <si>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</si>
  <si>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</si>
  <si>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</si>
  <si>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</si>
  <si>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</si>
  <si>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</si>
  <si>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</si>
  <si>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</si>
  <si>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</si>
  <si>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</si>
  <si>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</si>
  <si>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</si>
  <si>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</si>
  <si>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</si>
  <si>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</si>
  <si>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</si>
  <si>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</si>
  <si>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</si>
  <si>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</si>
  <si>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</si>
  <si>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</si>
  <si>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</si>
  <si>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</si>
  <si>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</si>
  <si>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</si>
  <si>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</si>
  <si>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</si>
  <si>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</si>
  <si>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</si>
  <si>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</si>
  <si>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</si>
  <si>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</si>
  <si>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</si>
  <si>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</si>
  <si>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</si>
  <si>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</si>
  <si>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</si>
  <si>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</si>
  <si>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</si>
  <si>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</si>
  <si>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</si>
  <si>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</si>
  <si>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</si>
  <si>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</si>
  <si>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</si>
  <si>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</si>
  <si>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</si>
  <si>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</si>
  <si>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</si>
  <si>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</si>
  <si>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</si>
  <si>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</si>
  <si>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</si>
  <si>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</si>
  <si>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</si>
  <si>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</si>
  <si>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</si>
  <si>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</si>
  <si>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</si>
  <si>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</si>
  <si>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</si>
  <si>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</si>
  <si>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</si>
  <si>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</si>
  <si>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</si>
  <si>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</si>
  <si>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</si>
  <si>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</si>
  <si>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</si>
  <si>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</si>
  <si>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</si>
  <si>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</si>
  <si>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</si>
  <si>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</si>
  <si>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</si>
  <si>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</si>
  <si>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</si>
  <si>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</si>
  <si>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</si>
  <si>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</si>
  <si>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</si>
  <si>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</si>
  <si>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</si>
  <si>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</si>
  <si>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</si>
  <si>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</si>
  <si>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</si>
  <si>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</si>
  <si>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</si>
  <si>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</si>
  <si>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</si>
  <si>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</si>
  <si>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</si>
  <si>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</si>
  <si>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</si>
  <si>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</si>
  <si>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</si>
  <si>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</si>
  <si>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</si>
  <si>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</si>
  <si>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</si>
  <si>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</si>
  <si>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</si>
  <si>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</si>
  <si>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</si>
  <si>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</si>
  <si>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</si>
  <si>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</si>
  <si>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</si>
  <si>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</si>
  <si>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</si>
  <si>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</si>
  <si>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</si>
  <si>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</si>
  <si>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</si>
  <si>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</si>
  <si>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</si>
  <si>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</si>
  <si>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</si>
  <si>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</si>
  <si>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</si>
  <si>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</si>
  <si>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</si>
  <si>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</si>
  <si>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</si>
  <si>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</si>
  <si>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</si>
  <si>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</si>
  <si>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</si>
  <si>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</si>
  <si>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</si>
  <si>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</si>
  <si>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</si>
  <si>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</si>
  <si>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</si>
  <si>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</si>
  <si>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</si>
  <si>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</si>
  <si>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</si>
  <si>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</si>
  <si>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</si>
  <si>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</si>
  <si>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</si>
  <si>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</si>
  <si>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</si>
  <si>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</si>
  <si>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</si>
  <si>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</si>
  <si>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</si>
  <si>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</si>
  <si>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</si>
  <si>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</si>
  <si>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</si>
  <si>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</si>
  <si>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</si>
  <si>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</si>
  <si>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</si>
  <si>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</si>
  <si>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</si>
  <si>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</si>
  <si>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</si>
  <si>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</si>
  <si>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</si>
  <si>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</si>
  <si>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</si>
  <si>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</si>
  <si>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</si>
  <si>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</si>
  <si>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</si>
  <si>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</si>
  <si>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</si>
  <si>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</si>
  <si>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</si>
  <si>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</si>
  <si>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</si>
  <si>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</si>
  <si>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</si>
  <si>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</si>
  <si>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</si>
  <si>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</si>
  <si>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</si>
  <si>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</si>
  <si>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</si>
  <si>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</si>
  <si>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</si>
  <si>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</si>
  <si>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</si>
  <si>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</si>
  <si>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</si>
  <si>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</si>
  <si>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</si>
  <si>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</si>
  <si>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</si>
  <si>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</si>
  <si>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</si>
  <si>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</si>
  <si>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</si>
  <si>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</si>
  <si>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</si>
  <si>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</si>
  <si>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</si>
  <si>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</si>
  <si>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</si>
  <si>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</si>
  <si>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</si>
  <si>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</si>
  <si>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</si>
  <si>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</si>
  <si>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</si>
  <si>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</si>
  <si>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</si>
  <si>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</si>
  <si>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</si>
  <si>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</si>
  <si>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</si>
  <si>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</si>
  <si>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</si>
  <si>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</si>
  <si>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</si>
  <si>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</si>
  <si>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</si>
  <si>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</si>
  <si>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</si>
  <si>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</si>
  <si>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</si>
  <si>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</si>
  <si>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</si>
  <si>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</si>
  <si>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</si>
  <si>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</si>
  <si>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</si>
  <si>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</si>
  <si>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</si>
  <si>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</si>
  <si>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</si>
  <si>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</si>
  <si>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</si>
  <si>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</si>
  <si>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</si>
  <si>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</si>
  <si>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</si>
  <si>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</si>
  <si>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</si>
  <si>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</si>
  <si>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</si>
  <si>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</si>
  <si>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</si>
  <si>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</si>
  <si>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</si>
  <si>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</si>
  <si>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</si>
  <si>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</si>
  <si>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</si>
  <si>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</si>
  <si>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</si>
  <si>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</si>
  <si>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</si>
  <si>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</si>
  <si>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</si>
  <si>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</si>
  <si>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</si>
  <si>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</si>
  <si>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</si>
  <si>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</si>
  <si>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</si>
  <si>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</si>
  <si>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</si>
  <si>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</si>
  <si>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</si>
  <si>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</si>
  <si>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</si>
  <si>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</si>
  <si>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</si>
  <si>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</si>
  <si>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</si>
  <si>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</si>
  <si>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</si>
  <si>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</si>
  <si>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</si>
  <si>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</si>
  <si>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</si>
  <si>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</si>
  <si>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</si>
  <si>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</si>
  <si>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</si>
  <si>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</si>
  <si>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</si>
  <si>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</si>
  <si>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</si>
  <si>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</si>
  <si>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</si>
  <si>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</si>
  <si>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</si>
  <si>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</si>
  <si>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</si>
  <si>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</si>
  <si>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</si>
  <si>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</si>
  <si>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</si>
  <si>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</si>
  <si>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</si>
  <si>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</si>
  <si>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</si>
  <si>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</si>
  <si>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</si>
  <si>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</si>
  <si>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</si>
  <si>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</si>
  <si>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</si>
  <si>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</si>
  <si>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</si>
  <si>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</si>
  <si>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</si>
  <si>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</si>
  <si>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</si>
  <si>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</si>
  <si>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</si>
  <si>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</si>
  <si>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</si>
  <si>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</si>
  <si>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</si>
  <si>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</si>
  <si>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</si>
  <si>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</si>
  <si>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</si>
  <si>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</si>
  <si>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</si>
  <si>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</si>
  <si>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</si>
  <si>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</si>
  <si>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</si>
  <si>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</si>
  <si>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</si>
  <si>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</si>
  <si>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</si>
  <si>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</si>
  <si>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</si>
  <si>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</si>
  <si>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</si>
  <si>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</si>
  <si>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</si>
  <si>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</si>
  <si>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</si>
  <si>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</si>
  <si>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</si>
  <si>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</si>
  <si>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</si>
  <si>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</si>
  <si>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</si>
  <si>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</si>
  <si>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</si>
  <si>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</si>
  <si>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</si>
  <si>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</si>
  <si>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</si>
  <si>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</si>
  <si>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</si>
  <si>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</si>
  <si>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</si>
  <si>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</si>
  <si>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</si>
  <si>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</si>
  <si>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</si>
  <si>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</si>
  <si>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</si>
  <si>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</si>
  <si>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</si>
  <si>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</si>
  <si>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</si>
  <si>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</si>
  <si>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</si>
  <si>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</si>
  <si>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</si>
  <si>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</si>
  <si>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</si>
  <si>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</si>
  <si>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</si>
  <si>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</si>
  <si>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</si>
  <si>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</si>
  <si>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</si>
  <si>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</si>
  <si>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</si>
  <si>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</si>
  <si>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</si>
  <si>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</si>
  <si>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</si>
  <si>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</si>
  <si>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</si>
  <si>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</si>
  <si>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</si>
  <si>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</si>
  <si>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</si>
  <si>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</si>
  <si>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</si>
  <si>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</si>
  <si>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</si>
  <si>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</si>
  <si>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</si>
  <si>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</si>
  <si>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</si>
  <si>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</si>
  <si>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</si>
  <si>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</si>
  <si>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</si>
  <si>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</si>
  <si>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</si>
  <si>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</si>
  <si>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</si>
  <si>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</si>
  <si>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</si>
  <si>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</si>
  <si>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</si>
  <si>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</si>
  <si>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</si>
  <si>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</si>
  <si>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</si>
  <si>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</si>
  <si>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</si>
  <si>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</si>
  <si>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</si>
  <si>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</si>
  <si>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</si>
  <si>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</si>
  <si>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</si>
  <si>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</si>
  <si>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</si>
  <si>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</si>
  <si>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</si>
  <si>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</si>
  <si>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</si>
  <si>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</si>
  <si>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</si>
  <si>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</si>
  <si>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</si>
  <si>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</si>
  <si>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</si>
  <si>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</si>
  <si>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</si>
  <si>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</si>
  <si>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</si>
  <si>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</si>
  <si>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</si>
  <si>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</si>
  <si>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</si>
  <si>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</si>
  <si>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</si>
  <si>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</si>
  <si>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</si>
  <si>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</si>
  <si>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</si>
  <si>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</si>
  <si>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</si>
  <si>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</si>
  <si>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</si>
  <si>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</si>
  <si>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</si>
  <si>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</si>
  <si>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</si>
  <si>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</si>
  <si>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</si>
  <si>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</si>
  <si>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</si>
  <si>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</si>
  <si>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</si>
  <si>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</si>
  <si>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</si>
  <si>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</si>
  <si>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</si>
  <si>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</si>
  <si>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</si>
  <si>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</si>
  <si>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</si>
  <si>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</si>
  <si>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</si>
  <si>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</si>
  <si>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</si>
  <si>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</si>
  <si>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</si>
  <si>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</si>
  <si>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</si>
  <si>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</si>
  <si>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</si>
  <si>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</si>
  <si>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</si>
  <si>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</si>
  <si>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</si>
  <si>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</si>
  <si>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</si>
  <si>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</si>
  <si>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</si>
  <si>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</si>
  <si>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</si>
  <si>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</si>
  <si>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</si>
  <si>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</si>
  <si>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</si>
  <si>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</si>
  <si>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</si>
  <si>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</si>
  <si>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</si>
  <si>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</si>
  <si>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</si>
  <si>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</si>
  <si>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</si>
  <si>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</si>
  <si>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</si>
  <si>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</si>
  <si>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</si>
  <si>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</si>
  <si>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</si>
  <si>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</si>
  <si>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</si>
  <si>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</si>
  <si>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</si>
  <si>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</si>
  <si>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</si>
  <si>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</si>
  <si>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</si>
  <si>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</si>
  <si>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</si>
  <si>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</si>
  <si>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</si>
  <si>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</si>
  <si>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</si>
  <si>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</si>
  <si>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</si>
  <si>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</si>
  <si>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</si>
  <si>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</si>
  <si>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</si>
  <si>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</si>
  <si>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</si>
  <si>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</si>
  <si>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</si>
  <si>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</si>
  <si>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</si>
  <si>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</si>
  <si>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</si>
  <si>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</si>
  <si>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</si>
  <si>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</si>
  <si>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</si>
  <si>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</si>
  <si>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</si>
  <si>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</si>
  <si>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</si>
  <si>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</si>
  <si>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</si>
  <si>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</si>
  <si>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</si>
  <si>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</si>
  <si>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</si>
  <si>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</si>
  <si>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</si>
  <si>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</si>
  <si>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</si>
  <si>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</si>
  <si>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</si>
  <si>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</si>
  <si>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</si>
  <si>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</si>
  <si>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</si>
  <si>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</si>
  <si>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</si>
  <si>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</si>
  <si>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</si>
  <si>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</si>
  <si>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</si>
  <si>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</si>
  <si>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</si>
  <si>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</si>
  <si>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</si>
  <si>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</si>
  <si>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</si>
  <si>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</si>
  <si>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</si>
  <si>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</si>
  <si>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</si>
  <si>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</si>
  <si>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</si>
  <si>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</si>
  <si>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</si>
  <si>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</si>
  <si>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</si>
  <si>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</si>
  <si>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</si>
  <si>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</si>
  <si>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</si>
  <si>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</si>
  <si>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</si>
  <si>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</si>
  <si>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</si>
  <si>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</si>
  <si>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</si>
  <si>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</si>
  <si>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</si>
  <si>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</si>
  <si>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</si>
  <si>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</si>
  <si>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</si>
  <si>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</si>
  <si>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</si>
  <si>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</si>
  <si>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</si>
  <si>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</si>
  <si>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</si>
  <si>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</si>
  <si>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</si>
  <si>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</si>
  <si>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</si>
  <si>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</si>
  <si>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</si>
  <si>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</si>
  <si>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</si>
  <si>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</si>
  <si>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</si>
  <si>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</si>
  <si>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</si>
  <si>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</si>
  <si>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</si>
  <si>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</si>
  <si>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</si>
  <si>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</si>
  <si>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</si>
  <si>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</si>
  <si>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</si>
  <si>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</si>
  <si>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</si>
  <si>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</si>
  <si>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</si>
  <si>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</si>
  <si>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</si>
  <si>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</si>
  <si>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</si>
  <si>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</si>
  <si>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</si>
  <si>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</si>
  <si>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</si>
  <si>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</si>
  <si>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</si>
  <si>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</si>
  <si>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</si>
  <si>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</si>
  <si>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</si>
  <si>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</si>
  <si>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</si>
  <si>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</si>
  <si>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</si>
  <si>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</si>
  <si>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</si>
  <si>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</si>
  <si>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</si>
  <si>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</si>
  <si>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</si>
  <si>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</si>
  <si>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</si>
  <si>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</si>
  <si>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</si>
  <si>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</si>
  <si>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</si>
  <si>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</si>
  <si>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</si>
  <si>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</si>
  <si>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</si>
  <si>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</si>
  <si>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</si>
  <si>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</si>
  <si>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</si>
  <si>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</si>
  <si>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</si>
  <si>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</si>
  <si>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</si>
  <si>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</si>
  <si>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</si>
  <si>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</si>
  <si>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</si>
  <si>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</si>
  <si>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</si>
  <si>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</si>
  <si>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</si>
  <si>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</si>
  <si>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</si>
  <si>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</si>
  <si>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</si>
  <si>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</si>
  <si>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</si>
  <si>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</si>
  <si>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</si>
  <si>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</si>
  <si>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</si>
  <si>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</si>
  <si>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</si>
  <si>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</si>
  <si>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</si>
  <si>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</si>
  <si>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</si>
  <si>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</si>
  <si>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</si>
  <si>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</si>
  <si>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</si>
  <si>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</si>
  <si>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</si>
  <si>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</si>
  <si>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</si>
  <si>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</si>
  <si>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</si>
  <si>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</si>
  <si>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</si>
  <si>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</si>
  <si>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</si>
  <si>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</si>
  <si>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</si>
  <si>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</si>
  <si>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</si>
  <si>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</si>
  <si>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</si>
  <si>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</si>
  <si>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</si>
  <si>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</si>
  <si>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</si>
  <si>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</si>
  <si>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</si>
  <si>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</si>
  <si>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</si>
  <si>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</si>
  <si>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</si>
  <si>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</si>
  <si>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</si>
  <si>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</si>
  <si>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</si>
  <si>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</si>
  <si>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</si>
  <si>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</si>
  <si>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</si>
  <si>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</si>
  <si>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</si>
  <si>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</si>
  <si>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</si>
  <si>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</si>
  <si>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</si>
  <si>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</si>
  <si>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</si>
  <si>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</si>
  <si>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</si>
  <si>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</si>
  <si>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</si>
  <si>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</si>
  <si>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</si>
  <si>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</si>
  <si>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</si>
  <si>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</si>
  <si>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</si>
  <si>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</si>
  <si>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</si>
  <si>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</si>
  <si>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</si>
  <si>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</si>
  <si>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</si>
  <si>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</si>
  <si>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</si>
  <si>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</si>
  <si>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</si>
  <si>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</si>
  <si>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</si>
  <si>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</si>
  <si>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</si>
  <si>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</si>
  <si>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</si>
  <si>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</si>
  <si>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</si>
  <si>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</si>
  <si>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</si>
  <si>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</si>
  <si>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</si>
  <si>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</si>
  <si>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</si>
  <si>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</si>
  <si>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</si>
  <si>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</si>
  <si>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</si>
  <si>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</si>
  <si>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</si>
  <si>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</si>
  <si>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</si>
  <si>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</si>
  <si>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</si>
  <si>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</si>
  <si>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</si>
  <si>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</si>
  <si>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</si>
  <si>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</si>
  <si>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</si>
  <si>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</si>
  <si>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</si>
  <si>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</si>
  <si>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</si>
  <si>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</si>
  <si>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</si>
  <si>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</si>
  <si>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</si>
  <si>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</si>
  <si>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</si>
  <si>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</si>
  <si>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</si>
  <si>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</si>
  <si>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</si>
  <si>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</si>
  <si>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</si>
  <si>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</si>
  <si>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</si>
  <si>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</si>
  <si>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</si>
  <si>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</si>
  <si>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</si>
  <si>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</si>
  <si>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</si>
  <si>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</si>
  <si>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</si>
  <si>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</si>
  <si>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</si>
  <si>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</si>
  <si>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</si>
  <si>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</si>
  <si>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</si>
  <si>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</si>
  <si>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</si>
  <si>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</si>
  <si>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</si>
  <si>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</si>
  <si>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</si>
  <si>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</si>
  <si>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</si>
  <si>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</si>
  <si>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</si>
  <si>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</si>
  <si>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</si>
  <si>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</si>
  <si>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</si>
  <si>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</si>
  <si>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</si>
  <si>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</si>
  <si>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</si>
  <si>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</si>
  <si>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</si>
  <si>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</si>
  <si>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</si>
  <si>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</si>
  <si>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</si>
  <si>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</si>
  <si>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</si>
  <si>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</si>
  <si>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</si>
  <si>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</si>
  <si>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</si>
  <si>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</si>
  <si>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</si>
  <si>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</si>
  <si>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</si>
  <si>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</si>
  <si>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</si>
  <si>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</si>
  <si>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</si>
  <si>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</si>
  <si>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</si>
  <si>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</si>
  <si>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</si>
  <si>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</si>
  <si>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</si>
  <si>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</si>
  <si>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</si>
  <si>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</si>
  <si>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</si>
  <si>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</si>
  <si>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</si>
  <si>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</si>
  <si>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</si>
  <si>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</si>
  <si>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</si>
  <si>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</si>
  <si>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</si>
  <si>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</si>
  <si>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</si>
  <si>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</si>
  <si>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</si>
  <si>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</si>
  <si>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</si>
  <si>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</si>
  <si>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</si>
  <si>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</si>
  <si>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</si>
  <si>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</si>
  <si>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</si>
  <si>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</si>
  <si>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</si>
  <si>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</si>
  <si>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</si>
  <si>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</si>
  <si>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</si>
  <si>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</si>
  <si>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</si>
  <si>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</si>
  <si>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</si>
  <si>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</si>
  <si>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</si>
  <si>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</si>
  <si>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</si>
  <si>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</si>
  <si>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</si>
  <si>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</si>
  <si>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</si>
  <si>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</si>
  <si>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</si>
  <si>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</si>
  <si>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</si>
  <si>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</si>
  <si>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</si>
  <si>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</si>
  <si>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</si>
  <si>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</si>
  <si>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</si>
  <si>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</si>
  <si>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</si>
  <si>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</si>
  <si>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</si>
  <si>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</si>
  <si>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</si>
  <si>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</si>
  <si>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</si>
  <si>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</si>
  <si>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</si>
  <si>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</si>
  <si>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</si>
  <si>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</si>
  <si>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</si>
  <si>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</si>
  <si>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</si>
  <si>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</si>
  <si>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</si>
  <si>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</si>
  <si>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</si>
  <si>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</si>
  <si>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</si>
  <si>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</si>
  <si>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</si>
  <si>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</si>
  <si>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</si>
  <si>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</si>
  <si>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</si>
  <si>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</si>
  <si>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</si>
  <si>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</si>
  <si>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</si>
  <si>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</si>
  <si>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</si>
  <si>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</si>
  <si>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</si>
  <si>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</si>
  <si>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</si>
  <si>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</si>
  <si>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</si>
  <si>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</si>
  <si>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</si>
  <si>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</si>
  <si>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</si>
  <si>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</si>
  <si>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</si>
  <si>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</si>
  <si>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</si>
  <si>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</si>
  <si>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</si>
  <si>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</si>
  <si>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</si>
  <si>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</si>
  <si>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</si>
  <si>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</si>
  <si>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</si>
  <si>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</si>
  <si>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</si>
  <si>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</si>
  <si>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</si>
  <si>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</si>
  <si>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</si>
  <si>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</si>
  <si>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</si>
  <si>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</si>
  <si>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</si>
  <si>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</si>
  <si>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</si>
  <si>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</si>
  <si>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</si>
  <si>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</si>
  <si>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</si>
  <si>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</si>
  <si>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</si>
  <si>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</si>
  <si>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</si>
  <si>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</si>
  <si>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</si>
  <si>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</si>
  <si>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</si>
  <si>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</si>
  <si>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</si>
  <si>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</si>
  <si>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</si>
  <si>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</si>
  <si>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</si>
  <si>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</si>
  <si>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</si>
  <si>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</si>
  <si>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</si>
  <si>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</si>
  <si>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</si>
  <si>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</si>
  <si>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</si>
  <si>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</si>
  <si>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</si>
  <si>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</si>
  <si>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</si>
  <si>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</si>
  <si>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</si>
  <si>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</si>
  <si>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</si>
  <si>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</si>
  <si>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</si>
  <si>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</si>
  <si>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</si>
  <si>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</si>
  <si>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</si>
  <si>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</si>
  <si>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</si>
  <si>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</si>
  <si>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</si>
  <si>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</si>
  <si>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</si>
  <si>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</si>
  <si>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</si>
  <si>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</si>
  <si>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</si>
  <si>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</si>
  <si>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</si>
  <si>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</si>
  <si>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</si>
  <si>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</si>
  <si>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</si>
  <si>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</si>
  <si>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</si>
  <si>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</si>
  <si>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</si>
  <si>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</si>
  <si>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</si>
  <si>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</si>
  <si>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</si>
  <si>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</si>
  <si>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</si>
  <si>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</si>
  <si>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</si>
  <si>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</si>
  <si>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</si>
  <si>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</si>
  <si>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</si>
  <si>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</si>
  <si>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</si>
  <si>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</si>
  <si>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</si>
  <si>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</si>
  <si>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</si>
  <si>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</si>
  <si>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</si>
  <si>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</si>
  <si>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</si>
  <si>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</si>
  <si>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</si>
  <si>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</si>
  <si>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</si>
  <si>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</si>
  <si>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</si>
  <si>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</si>
  <si>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</si>
  <si>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</si>
  <si>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</si>
  <si>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</si>
  <si>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</si>
  <si>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</si>
  <si>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</si>
  <si>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</si>
  <si>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</si>
  <si>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</si>
  <si>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</si>
  <si>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</si>
  <si>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</si>
  <si>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</si>
  <si>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</si>
  <si>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</si>
  <si>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</si>
  <si>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</si>
  <si>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</si>
  <si>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</si>
  <si>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</si>
  <si>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</si>
  <si>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</si>
  <si>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</si>
  <si>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</si>
  <si>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</si>
  <si>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</si>
  <si>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</si>
  <si>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</si>
  <si>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</si>
  <si>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</si>
  <si>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</si>
  <si>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</si>
  <si>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</si>
  <si>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</si>
  <si>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</si>
  <si>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</si>
  <si>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</si>
  <si>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</si>
  <si>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</si>
  <si>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</si>
  <si>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</si>
  <si>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</si>
  <si>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</si>
  <si>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</si>
  <si>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</si>
  <si>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</si>
  <si>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</si>
  <si>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</si>
  <si>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</si>
  <si>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</si>
  <si>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</si>
  <si>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</si>
  <si>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</si>
  <si>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</si>
  <si>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</si>
  <si>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</si>
  <si>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</si>
  <si>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</si>
  <si>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</si>
  <si>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</si>
  <si>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</si>
  <si>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</si>
  <si>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</si>
  <si>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</si>
  <si>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</si>
  <si>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</si>
  <si>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</si>
  <si>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</si>
  <si>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</si>
  <si>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</si>
  <si>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</si>
  <si>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</si>
  <si>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</si>
  <si>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</si>
  <si>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</si>
  <si>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</si>
  <si>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</si>
  <si>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</si>
  <si>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</si>
  <si>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</si>
  <si>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</si>
  <si>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</si>
  <si>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</si>
  <si>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</si>
  <si>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</si>
  <si>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</si>
  <si>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</si>
  <si>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</si>
  <si>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</si>
  <si>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</si>
  <si>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</si>
  <si>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</si>
  <si>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</si>
  <si>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</si>
  <si>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</si>
  <si>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</si>
  <si>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</si>
  <si>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</si>
  <si>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</si>
  <si>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</si>
  <si>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</si>
  <si>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</si>
  <si>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</si>
  <si>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</si>
  <si>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</si>
  <si>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</si>
  <si>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</si>
  <si>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</si>
  <si>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</si>
  <si>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</si>
  <si>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</si>
  <si>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</si>
  <si>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</si>
  <si>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</si>
  <si>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</si>
  <si>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</si>
  <si>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</si>
  <si>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</si>
  <si>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</si>
  <si>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</si>
  <si>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</si>
  <si>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</si>
  <si>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</si>
  <si>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</si>
  <si>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</si>
  <si>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</si>
  <si>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</si>
  <si>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</si>
  <si>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</si>
  <si>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</si>
  <si>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</si>
  <si>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</si>
  <si>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</si>
  <si>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</si>
  <si>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</si>
  <si>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</si>
  <si>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</si>
  <si>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</si>
  <si>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</si>
  <si>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</si>
  <si>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</si>
  <si>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</si>
  <si>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</si>
  <si>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</si>
  <si>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</si>
  <si>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</si>
  <si>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</si>
  <si>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</si>
  <si>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</si>
  <si>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</si>
  <si>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</si>
  <si>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</si>
  <si>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</si>
  <si>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</si>
  <si>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</si>
  <si>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</si>
  <si>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</si>
  <si>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</si>
  <si>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</si>
  <si>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</si>
  <si>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</si>
  <si>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</si>
  <si>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</si>
  <si>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</si>
  <si>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</si>
  <si>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</si>
  <si>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</si>
  <si>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</si>
  <si>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</si>
  <si>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</si>
  <si>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</si>
  <si>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</si>
  <si>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</si>
  <si>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</si>
  <si>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</si>
  <si>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</si>
  <si>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</si>
  <si>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</si>
  <si>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</si>
  <si>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</si>
  <si>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</si>
  <si>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</si>
  <si>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</si>
  <si>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</si>
  <si>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</si>
  <si>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</si>
  <si>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</si>
  <si>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</si>
  <si>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</si>
  <si>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</si>
  <si>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</si>
  <si>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</si>
  <si>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</si>
  <si>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</si>
  <si>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</si>
  <si>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</si>
  <si>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</si>
  <si>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</si>
  <si>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</si>
  <si>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</si>
  <si>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</si>
  <si>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</si>
  <si>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</si>
  <si>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</si>
  <si>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</si>
  <si>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</si>
  <si>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</si>
  <si>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</si>
  <si>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</si>
  <si>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</si>
  <si>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</si>
  <si>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</si>
  <si>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</si>
  <si>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</si>
  <si>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</si>
  <si>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</si>
  <si>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</si>
  <si>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</si>
  <si>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</si>
  <si>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</si>
  <si>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</si>
  <si>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</si>
  <si>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</si>
  <si>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</si>
  <si>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</si>
  <si>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</si>
  <si>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</si>
  <si>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</si>
  <si>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</si>
  <si>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</si>
  <si>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</si>
  <si>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</si>
  <si>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</si>
  <si>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</si>
  <si>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</si>
  <si>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</si>
  <si>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</si>
  <si>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</si>
  <si>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</si>
  <si>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</si>
  <si>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</si>
  <si>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</si>
  <si>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</si>
  <si>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</si>
  <si>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</si>
  <si>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</si>
  <si>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</si>
  <si>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</si>
  <si>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</si>
  <si>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</si>
  <si>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</si>
  <si>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</si>
  <si>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</si>
  <si>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</si>
  <si>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</si>
  <si>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</si>
  <si>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</si>
  <si>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</si>
  <si>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</si>
  <si>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</si>
  <si>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</si>
  <si>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</si>
  <si>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</si>
  <si>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</si>
  <si>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</si>
  <si>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</si>
  <si>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</si>
  <si>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</si>
  <si>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</si>
  <si>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</si>
  <si>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</si>
  <si>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</si>
  <si>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</si>
  <si>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</si>
  <si>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</si>
  <si>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</si>
  <si>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</si>
  <si>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</si>
  <si>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</si>
  <si>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</si>
  <si>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</si>
  <si>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</si>
  <si>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</si>
  <si>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</si>
  <si>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</si>
  <si>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</si>
  <si>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</si>
  <si>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</si>
  <si>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</si>
  <si>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</si>
  <si>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</si>
  <si>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</si>
  <si>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</si>
  <si>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</si>
  <si>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</si>
  <si>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</si>
  <si>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</si>
  <si>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</si>
  <si>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</si>
  <si>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</si>
  <si>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</si>
  <si>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</si>
  <si>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</si>
  <si>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</si>
  <si>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</si>
  <si>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</si>
  <si>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</si>
  <si>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</si>
  <si>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</si>
  <si>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</si>
  <si>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</si>
  <si>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</si>
  <si>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</si>
  <si>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</si>
  <si>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</si>
  <si>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</si>
  <si>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</si>
  <si>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</si>
  <si>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</si>
  <si>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</si>
  <si>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</si>
  <si>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</si>
  <si>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</si>
  <si>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</si>
  <si>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</si>
  <si>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</si>
  <si>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</si>
  <si>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</si>
  <si>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</si>
  <si>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</si>
  <si>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</si>
  <si>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</si>
  <si>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</si>
  <si>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</si>
  <si>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</si>
  <si>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</si>
  <si>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</si>
  <si>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</si>
  <si>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</si>
  <si>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</si>
  <si>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</si>
  <si>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</si>
  <si>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</si>
  <si>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</si>
  <si>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</si>
  <si>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</si>
  <si>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</si>
  <si>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</si>
  <si>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</si>
  <si>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</si>
  <si>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</si>
  <si>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</si>
  <si>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</si>
  <si>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</si>
  <si>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</si>
  <si>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</si>
  <si>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</si>
  <si>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</si>
  <si>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</si>
  <si>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</si>
  <si>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</si>
  <si>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</si>
  <si>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</si>
  <si>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</si>
  <si>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</si>
  <si>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</si>
  <si>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</si>
  <si>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</si>
  <si>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</si>
  <si>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</si>
  <si>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</si>
  <si>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</si>
  <si>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</si>
  <si>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</si>
  <si>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</si>
  <si>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</si>
  <si>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</si>
  <si>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</si>
  <si>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</si>
  <si>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</si>
  <si>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</si>
  <si>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</si>
  <si>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</si>
  <si>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</si>
  <si>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</si>
  <si>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</si>
  <si>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</si>
  <si>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</si>
  <si>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</si>
  <si>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</si>
  <si>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</si>
  <si>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</si>
  <si>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</si>
  <si>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</si>
  <si>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</si>
  <si>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</si>
  <si>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</si>
  <si>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</si>
  <si>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</si>
  <si>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</si>
  <si>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</si>
  <si>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</si>
  <si>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</si>
  <si>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</si>
  <si>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</si>
  <si>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</si>
  <si>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</si>
  <si>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</si>
  <si>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</si>
  <si>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</si>
  <si>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</si>
  <si>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</si>
  <si>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</si>
  <si>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</si>
  <si>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</si>
  <si>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</si>
  <si>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</si>
  <si>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</si>
  <si>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</si>
  <si>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</si>
  <si>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</si>
  <si>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</si>
  <si>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</si>
  <si>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</si>
  <si>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</si>
  <si>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</si>
  <si>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</si>
  <si>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</si>
  <si>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</si>
  <si>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</si>
  <si>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</si>
  <si>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</si>
  <si>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</si>
  <si>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</si>
  <si>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</si>
  <si>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</si>
  <si>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</si>
  <si>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</si>
  <si>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</si>
  <si>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</si>
  <si>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</si>
  <si>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</si>
  <si>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</si>
  <si>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</si>
  <si>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</si>
  <si>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</si>
  <si>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</si>
  <si>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</si>
  <si>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</si>
  <si>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</si>
  <si>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</si>
  <si>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</si>
  <si>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</si>
  <si>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</si>
  <si>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</si>
  <si>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</si>
  <si>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</si>
  <si>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</si>
  <si>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</si>
  <si>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</si>
  <si>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</si>
  <si>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</si>
  <si>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</si>
  <si>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</si>
  <si>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</si>
  <si>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</si>
  <si>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</si>
  <si>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</si>
  <si>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</si>
  <si>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</si>
  <si>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</si>
  <si>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</si>
  <si>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</si>
  <si>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</si>
  <si>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</si>
  <si>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</si>
  <si>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</si>
  <si>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</si>
  <si>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</si>
  <si>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</si>
  <si>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</si>
  <si>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</si>
  <si>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</si>
  <si>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</si>
  <si>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</si>
  <si>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</si>
  <si>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</si>
  <si>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</si>
  <si>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</si>
  <si>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</si>
  <si>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</si>
  <si>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</si>
  <si>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</si>
  <si>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</si>
  <si>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</si>
  <si>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</si>
  <si>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</si>
  <si>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</si>
  <si>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</si>
  <si>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</si>
  <si>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</si>
  <si>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</si>
  <si>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</si>
  <si>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</si>
  <si>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</si>
  <si>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</si>
  <si>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</si>
  <si>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</si>
  <si>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</si>
  <si>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</si>
  <si>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</si>
  <si>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</si>
  <si>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</si>
  <si>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</si>
  <si>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</si>
  <si>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</si>
  <si>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</si>
  <si>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</si>
  <si>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</si>
  <si>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</si>
  <si>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</si>
  <si>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</si>
  <si>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</si>
  <si>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</si>
  <si>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</si>
  <si>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</si>
  <si>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</si>
  <si>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</si>
  <si>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</si>
  <si>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</si>
  <si>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</si>
  <si>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</si>
  <si>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</si>
  <si>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</si>
  <si>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</si>
  <si>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</si>
  <si>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</si>
  <si>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</si>
  <si>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</si>
  <si>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</si>
  <si>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</si>
  <si>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</si>
  <si>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</si>
  <si>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</si>
  <si>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</si>
  <si>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</si>
  <si>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</si>
  <si>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</si>
  <si>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</si>
  <si>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</si>
  <si>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</si>
  <si>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</si>
  <si>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</si>
  <si>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</si>
  <si>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</si>
  <si>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</si>
  <si>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</si>
  <si>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</si>
  <si>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</si>
  <si>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</si>
  <si>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</si>
  <si>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</si>
  <si>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</si>
  <si>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</si>
  <si>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</si>
  <si>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</si>
  <si>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</si>
  <si>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</si>
  <si>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</si>
  <si>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</si>
  <si>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</si>
  <si>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</si>
  <si>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</si>
  <si>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</si>
  <si>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</si>
  <si>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</si>
  <si>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</si>
  <si>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</si>
  <si>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</si>
  <si>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</si>
  <si>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</si>
  <si>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</si>
  <si>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</si>
  <si>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</si>
  <si>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</si>
  <si>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</si>
  <si>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</si>
  <si>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</si>
  <si>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</si>
  <si>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</si>
  <si>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</si>
  <si>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</si>
  <si>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</si>
  <si>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</si>
  <si>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</si>
  <si>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</si>
  <si>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</si>
  <si>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</si>
  <si>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</si>
  <si>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</si>
  <si>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</si>
  <si>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</si>
  <si>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</si>
  <si>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</si>
  <si>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</si>
  <si>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</si>
  <si>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</si>
  <si>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</si>
  <si>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</si>
  <si>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</si>
  <si>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</si>
  <si>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</si>
  <si>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</si>
  <si>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</si>
  <si>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</si>
  <si>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</si>
  <si>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</si>
  <si>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</si>
  <si>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</si>
  <si>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</si>
  <si>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</si>
  <si>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</si>
  <si>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</si>
  <si>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</si>
  <si>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</si>
  <si>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</si>
  <si>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</si>
  <si>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</si>
  <si>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</si>
  <si>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</si>
  <si>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</si>
  <si>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</si>
  <si>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</si>
  <si>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</si>
  <si>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</si>
  <si>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</si>
  <si>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</si>
  <si>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</si>
  <si>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</si>
  <si>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</si>
  <si>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</si>
  <si>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</si>
  <si>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</si>
  <si>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</si>
  <si>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</si>
  <si>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</si>
  <si>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</si>
  <si>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</si>
  <si>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</si>
  <si>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</si>
  <si>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</si>
  <si>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</si>
  <si>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</si>
  <si>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</si>
  <si>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</si>
  <si>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</si>
  <si>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</si>
  <si>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</si>
  <si>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</si>
  <si>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</si>
  <si>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</si>
  <si>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</si>
  <si>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</si>
  <si>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</si>
  <si>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</si>
  <si>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</si>
  <si>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</si>
  <si>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</si>
  <si>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</si>
  <si>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</si>
  <si>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</si>
  <si>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</si>
  <si>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</si>
  <si>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</si>
  <si>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</si>
  <si>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</si>
  <si>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</si>
  <si>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</si>
  <si>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</si>
  <si>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</si>
  <si>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</si>
  <si>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</si>
  <si>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</si>
  <si>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</si>
  <si>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</si>
  <si>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</si>
  <si>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</si>
  <si>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</si>
  <si>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</si>
  <si>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</si>
  <si>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</si>
  <si>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</si>
  <si>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</si>
  <si>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</si>
  <si>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</si>
  <si>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</si>
  <si>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</si>
  <si>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</si>
  <si>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</si>
  <si>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</si>
  <si>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</si>
  <si>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</si>
  <si>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</si>
  <si>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</si>
  <si>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</si>
  <si>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</si>
  <si>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</si>
  <si>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</si>
  <si>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</si>
  <si>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</si>
  <si>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</si>
  <si>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</si>
  <si>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</si>
  <si>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</si>
  <si>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</si>
  <si>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</si>
  <si>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</si>
  <si>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</si>
  <si>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</si>
  <si>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</si>
  <si>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</si>
  <si>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</si>
  <si>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</si>
  <si>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</si>
  <si>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</si>
  <si>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</si>
  <si>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</si>
  <si>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</si>
  <si>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</si>
  <si>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</si>
  <si>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</si>
  <si>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</si>
  <si>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</si>
  <si>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</si>
  <si>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</si>
  <si>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</si>
  <si>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</si>
  <si>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</si>
  <si>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</si>
  <si>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</si>
  <si>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</si>
  <si>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</si>
  <si>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</si>
  <si>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</si>
  <si>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</si>
  <si>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</si>
  <si>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</si>
  <si>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</si>
  <si>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</si>
  <si>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</si>
  <si>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</si>
  <si>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</si>
  <si>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</si>
  <si>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</si>
  <si>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</si>
  <si>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</si>
  <si>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</si>
  <si>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</si>
  <si>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</si>
  <si>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</si>
  <si>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</si>
  <si>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</si>
  <si>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</si>
  <si>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</si>
  <si>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</si>
  <si>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</si>
  <si>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</si>
  <si>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</si>
  <si>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</si>
  <si>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</si>
  <si>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</si>
  <si>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</si>
  <si>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</si>
  <si>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</si>
  <si>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</si>
  <si>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</si>
  <si>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</si>
  <si>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</si>
  <si>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</si>
  <si>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</si>
  <si>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</si>
  <si>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</si>
  <si>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</si>
  <si>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</si>
  <si>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</si>
  <si>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</si>
  <si>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</si>
  <si>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</si>
  <si>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</si>
  <si>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</si>
  <si>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</si>
  <si>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</si>
  <si>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</si>
  <si>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</si>
  <si>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</si>
  <si>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</si>
  <si>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</si>
  <si>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</si>
  <si>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</si>
  <si>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</si>
  <si>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</si>
  <si>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</si>
  <si>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</si>
  <si>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</si>
  <si>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</si>
  <si>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</si>
  <si>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</si>
  <si>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</si>
  <si>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</si>
  <si>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</si>
  <si>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</si>
  <si>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</si>
  <si>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</si>
  <si>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</si>
  <si>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</si>
  <si>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</si>
  <si>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</si>
  <si>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</si>
  <si>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</si>
  <si>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</si>
  <si>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</si>
  <si>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</si>
  <si>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</si>
  <si>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</si>
  <si>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</si>
  <si>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</si>
  <si>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</si>
  <si>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</si>
  <si>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</si>
  <si>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</si>
  <si>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</si>
  <si>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</si>
  <si>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</si>
  <si>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</si>
  <si>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</si>
  <si>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</si>
  <si>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</si>
  <si>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</si>
  <si>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</si>
  <si>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</si>
  <si>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</si>
  <si>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</si>
  <si>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</si>
  <si>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</si>
  <si>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</si>
  <si>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</si>
  <si>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</si>
  <si>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</si>
  <si>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</si>
  <si>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</si>
  <si>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</si>
  <si>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</si>
  <si>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</si>
  <si>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</si>
  <si>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</si>
  <si>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</si>
  <si>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</si>
  <si>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</si>
  <si>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</si>
  <si>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</si>
  <si>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</si>
  <si>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</si>
  <si>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</si>
  <si>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</si>
  <si>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</si>
  <si>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</si>
  <si>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</si>
  <si>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</si>
  <si>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</si>
  <si>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</si>
  <si>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</si>
  <si>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</si>
  <si>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</si>
  <si>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</si>
  <si>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</si>
  <si>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</si>
  <si>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</si>
  <si>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</si>
  <si>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</si>
  <si>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</si>
  <si>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</si>
  <si>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</si>
  <si>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</si>
  <si>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</si>
  <si>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</si>
  <si>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</si>
  <si>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</si>
  <si>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</si>
  <si>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</si>
  <si>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</si>
  <si>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</si>
  <si>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</si>
  <si>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</si>
  <si>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</si>
  <si>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</si>
  <si>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</si>
  <si>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</si>
  <si>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</si>
  <si>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</si>
  <si>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</si>
  <si>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</si>
  <si>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</si>
  <si>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</si>
  <si>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</si>
  <si>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</si>
  <si>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</si>
  <si>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</si>
  <si>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</si>
  <si>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</si>
  <si>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</si>
  <si>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</si>
  <si>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</si>
  <si>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</si>
  <si>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</si>
  <si>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</si>
  <si>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</si>
  <si>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</si>
  <si>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</si>
  <si>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</si>
  <si>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</si>
  <si>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</si>
  <si>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</si>
  <si>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</si>
  <si>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</si>
  <si>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</si>
  <si>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</si>
  <si>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</si>
  <si>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</si>
  <si>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</si>
  <si>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</si>
  <si>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</si>
  <si>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</si>
  <si>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</si>
  <si>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</si>
  <si>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</si>
  <si>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</si>
  <si>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</si>
  <si>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</si>
  <si>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</si>
  <si>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</si>
  <si>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</si>
  <si>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</si>
  <si>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</si>
  <si>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</si>
  <si>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</si>
  <si>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</si>
  <si>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</si>
  <si>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</si>
  <si>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</si>
  <si>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</si>
  <si>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</si>
  <si>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</si>
  <si>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</si>
  <si>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</si>
  <si>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</si>
  <si>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</si>
  <si>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</si>
  <si>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</si>
  <si>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</si>
  <si>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</si>
  <si>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</si>
  <si>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</si>
  <si>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</si>
  <si>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</si>
  <si>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</si>
  <si>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</si>
  <si>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</si>
  <si>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</si>
  <si>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</si>
  <si>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</si>
  <si>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</si>
  <si>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</si>
  <si>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</si>
  <si>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</si>
  <si>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</si>
  <si>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</si>
  <si>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</si>
  <si>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</si>
  <si>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</si>
  <si>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</si>
  <si>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</si>
  <si>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</si>
  <si>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</si>
  <si>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</si>
  <si>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</si>
  <si>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</si>
  <si>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</si>
  <si>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</si>
  <si>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</si>
  <si>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</si>
  <si>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</si>
  <si>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</si>
  <si>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</si>
  <si>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</si>
  <si>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</si>
  <si>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</si>
  <si>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</si>
  <si>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</si>
  <si>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</si>
  <si>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</si>
  <si>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</si>
  <si>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</si>
  <si>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</si>
  <si>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</si>
  <si>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</si>
  <si>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</si>
  <si>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</si>
  <si>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</si>
  <si>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</si>
  <si>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</si>
  <si>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</si>
  <si>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</si>
  <si>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</si>
  <si>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</si>
  <si>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</si>
  <si>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</si>
  <si>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</si>
  <si>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</si>
  <si>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</si>
  <si>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</si>
  <si>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</si>
  <si>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</si>
  <si>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</si>
  <si>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</si>
  <si>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</si>
  <si>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</si>
  <si>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</si>
  <si>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</si>
  <si>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</si>
  <si>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</si>
  <si>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</si>
  <si>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</si>
  <si>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</si>
  <si>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</si>
  <si>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</si>
  <si>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</si>
  <si>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</si>
  <si>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</si>
  <si>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</si>
  <si>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</si>
  <si>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</si>
  <si>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</si>
  <si>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</si>
  <si>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</si>
  <si>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</si>
  <si>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</si>
  <si>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</si>
  <si>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</si>
  <si>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</si>
  <si>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</si>
  <si>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</si>
  <si>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</si>
  <si>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</si>
  <si>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</si>
  <si>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</si>
  <si>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</si>
  <si>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</si>
  <si>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</si>
  <si>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</si>
  <si>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</si>
  <si>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</si>
  <si>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</si>
  <si>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</si>
  <si>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</si>
  <si>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</si>
  <si>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</si>
  <si>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</si>
  <si>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</si>
  <si>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</si>
  <si>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</si>
  <si>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</si>
  <si>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</si>
  <si>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</si>
  <si>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</si>
  <si>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</si>
  <si>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</si>
  <si>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</si>
  <si>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</si>
  <si>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</si>
  <si>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</si>
  <si>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</si>
  <si>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</si>
  <si>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</si>
  <si>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</si>
  <si>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</si>
  <si>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</si>
  <si>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</si>
  <si>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</si>
  <si>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</si>
  <si>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</si>
  <si>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</si>
  <si>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</si>
  <si>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</si>
  <si>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</si>
  <si>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</si>
  <si>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</si>
  <si>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</si>
  <si>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</si>
  <si>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</si>
  <si>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</si>
  <si>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</si>
  <si>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</si>
  <si>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</si>
  <si>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</si>
  <si>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</si>
  <si>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</si>
  <si>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</si>
  <si>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</si>
  <si>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</si>
  <si>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</si>
  <si>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</si>
  <si>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</si>
  <si>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</si>
  <si>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</si>
  <si>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</si>
  <si>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</si>
  <si>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</si>
  <si>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</si>
  <si>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</si>
  <si>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</si>
  <si>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</si>
  <si>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</si>
  <si>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</si>
  <si>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</si>
  <si>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</si>
  <si>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</si>
  <si>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</si>
  <si>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</si>
  <si>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</si>
  <si>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</si>
  <si>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</si>
  <si>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</si>
  <si>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</si>
  <si>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</si>
  <si>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</si>
  <si>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</si>
  <si>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</si>
  <si>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</si>
  <si>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</si>
  <si>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</si>
  <si>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</si>
  <si>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</si>
  <si>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</si>
  <si>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</si>
  <si>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</si>
  <si>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</si>
  <si>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</si>
  <si>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</si>
  <si>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</si>
  <si>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</si>
  <si>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</si>
  <si>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</si>
  <si>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</si>
  <si>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</si>
  <si>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</si>
  <si>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</si>
  <si>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</si>
  <si>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</si>
  <si>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</si>
  <si>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</si>
  <si>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</si>
  <si>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</si>
  <si>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</si>
  <si>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</si>
  <si>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</si>
  <si>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</si>
  <si>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</si>
  <si>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</si>
  <si>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</si>
  <si>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</si>
  <si>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</si>
  <si>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</si>
  <si>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</si>
  <si>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</si>
  <si>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</si>
  <si>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</si>
  <si>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</si>
  <si>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</si>
  <si>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</si>
  <si>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</si>
  <si>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</si>
  <si>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</si>
  <si>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</si>
  <si>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</si>
  <si>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</si>
  <si>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</si>
  <si>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</si>
  <si>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</si>
  <si>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</si>
  <si>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</si>
  <si>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</si>
  <si>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</si>
  <si>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</si>
  <si>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</si>
  <si>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</si>
  <si>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</si>
  <si>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</si>
  <si>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</si>
  <si>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</si>
  <si>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</si>
  <si>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</si>
  <si>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</si>
  <si>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</si>
  <si>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</si>
  <si>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</si>
  <si>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</si>
  <si>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</si>
  <si>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</si>
  <si>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</si>
  <si>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</si>
  <si>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</si>
  <si>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</si>
  <si>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</si>
  <si>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</si>
  <si>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</si>
  <si>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</si>
  <si>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</si>
  <si>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</si>
  <si>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</si>
  <si>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</si>
  <si>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</si>
  <si>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</si>
  <si>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</si>
  <si>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</si>
  <si>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</si>
  <si>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</si>
  <si>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</si>
  <si>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</si>
  <si>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</si>
  <si>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</si>
  <si>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</si>
  <si>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</si>
  <si>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</si>
  <si>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</si>
  <si>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</si>
  <si>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</si>
  <si>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</si>
  <si>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</si>
  <si>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</si>
  <si>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</si>
  <si>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</si>
  <si>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</si>
  <si>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</si>
  <si>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</si>
  <si>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</si>
  <si>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</si>
  <si>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</si>
  <si>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</si>
  <si>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</si>
  <si>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</si>
  <si>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</si>
  <si>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</si>
  <si>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</si>
  <si>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</si>
  <si>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</si>
  <si>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</si>
  <si>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</si>
  <si>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</si>
  <si>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</si>
  <si>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</si>
  <si>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</si>
  <si>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</si>
  <si>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</si>
  <si>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</si>
  <si>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</si>
  <si>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</si>
  <si>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</si>
  <si>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</si>
  <si>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</si>
  <si>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</si>
  <si>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</si>
  <si>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</si>
  <si>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</si>
  <si>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</si>
  <si>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</si>
  <si>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</si>
  <si>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</si>
  <si>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</si>
  <si>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</si>
  <si>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</si>
  <si>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</si>
  <si>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</si>
  <si>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</si>
  <si>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</si>
  <si>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</si>
  <si>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</si>
  <si>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</si>
  <si>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</si>
  <si>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</si>
  <si>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</si>
  <si>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</si>
  <si>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</si>
  <si>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</si>
  <si>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</si>
  <si>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</si>
  <si>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</si>
  <si>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</si>
  <si>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</si>
  <si>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</si>
  <si>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</si>
  <si>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</si>
  <si>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</si>
  <si>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</si>
  <si>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</si>
  <si>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</si>
  <si>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</si>
  <si>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</si>
  <si>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</si>
  <si>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</si>
  <si>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</si>
  <si>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</si>
  <si>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</si>
  <si>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</si>
  <si>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</si>
  <si>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</si>
  <si>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</si>
  <si>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</si>
  <si>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</si>
  <si>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</si>
  <si>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</si>
  <si>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</si>
  <si>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</si>
  <si>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</si>
  <si>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</si>
  <si>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</si>
  <si>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</si>
  <si>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</si>
  <si>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</si>
  <si>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</si>
  <si>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</si>
  <si>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</si>
  <si>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</si>
  <si>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</si>
  <si>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</si>
  <si>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</si>
  <si>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</si>
  <si>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</si>
  <si>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</si>
  <si>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</si>
  <si>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</si>
  <si>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</si>
  <si>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</si>
  <si>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</si>
  <si>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</si>
  <si>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</si>
  <si>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</si>
  <si>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</si>
  <si>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</si>
  <si>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</si>
  <si>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</si>
  <si>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</si>
  <si>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</si>
  <si>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</si>
  <si>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</si>
  <si>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</si>
  <si>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</si>
  <si>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</si>
  <si>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</si>
  <si>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</si>
  <si>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</si>
  <si>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</si>
  <si>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</si>
  <si>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</si>
  <si>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</si>
  <si>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</si>
  <si>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</si>
  <si>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</si>
  <si>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</si>
  <si>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</si>
  <si>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</si>
  <si>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</si>
  <si>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</si>
  <si>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</si>
  <si>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</si>
  <si>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</si>
  <si>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</si>
  <si>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</si>
  <si>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</si>
  <si>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</si>
  <si>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</si>
  <si>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</si>
  <si>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</si>
  <si>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</si>
  <si>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</si>
  <si>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</si>
  <si>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</si>
  <si>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</si>
  <si>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</si>
  <si>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</si>
  <si>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</si>
  <si>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</si>
  <si>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</si>
  <si>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</si>
  <si>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</si>
  <si>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</si>
  <si>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</si>
  <si>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</si>
  <si>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</si>
  <si>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</si>
  <si>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</si>
  <si>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</si>
  <si>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</si>
  <si>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</si>
  <si>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</si>
  <si>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</si>
  <si>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</si>
  <si>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</si>
  <si>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</si>
  <si>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</si>
  <si>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</si>
  <si>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</si>
  <si>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</si>
  <si>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</si>
  <si>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</si>
  <si>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</si>
  <si>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</si>
  <si>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</si>
  <si>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</si>
  <si>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</si>
  <si>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</si>
  <si>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</si>
  <si>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</si>
  <si>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</si>
  <si>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</si>
  <si>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</si>
  <si>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</si>
  <si>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</si>
  <si>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</si>
  <si>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</si>
  <si>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</si>
  <si>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</si>
  <si>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</si>
  <si>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</si>
  <si>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</si>
  <si>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</si>
  <si>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</si>
  <si>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</si>
  <si>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</si>
  <si>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</si>
  <si>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</si>
  <si>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</si>
  <si>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</si>
  <si>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</si>
  <si>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</si>
  <si>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</si>
  <si>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</si>
  <si>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</si>
  <si>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</si>
  <si>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</si>
  <si>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</si>
  <si>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</si>
  <si>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</si>
  <si>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</si>
  <si>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</si>
  <si>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</si>
  <si>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</si>
  <si>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</si>
  <si>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</si>
  <si>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</si>
  <si>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</si>
  <si>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</si>
  <si>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</si>
  <si>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</si>
  <si>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</si>
  <si>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</si>
  <si>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</si>
  <si>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</si>
  <si>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</si>
  <si>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</si>
  <si>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</si>
  <si>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</si>
  <si>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</si>
  <si>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</si>
  <si>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</si>
  <si>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</si>
  <si>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</si>
  <si>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</si>
  <si>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</si>
  <si>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</si>
  <si>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</si>
  <si>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</si>
  <si>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</si>
  <si>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</si>
  <si>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</si>
  <si>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</si>
  <si>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</si>
  <si>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</si>
  <si>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</si>
  <si>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</si>
  <si>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</si>
  <si>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</si>
  <si>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</si>
  <si>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</si>
  <si>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</si>
  <si>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</si>
  <si>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</si>
  <si>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</si>
  <si>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</si>
  <si>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</si>
  <si>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</si>
  <si>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</si>
  <si>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</si>
  <si>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</si>
  <si>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</si>
  <si>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</si>
  <si>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</si>
  <si>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</si>
  <si>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</si>
  <si>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</si>
  <si>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</si>
  <si>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</si>
  <si>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</si>
  <si>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</si>
  <si>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</si>
  <si>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</si>
  <si>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</si>
  <si>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</si>
  <si>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</si>
  <si>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</si>
  <si>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</si>
  <si>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</si>
  <si>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</si>
  <si>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</si>
  <si>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</si>
  <si>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</si>
  <si>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</si>
  <si>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</si>
  <si>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</si>
  <si>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</si>
  <si>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</si>
  <si>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</si>
  <si>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</si>
  <si>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</si>
  <si>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</si>
  <si>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</si>
  <si>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</si>
  <si>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</si>
  <si>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</si>
  <si>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</si>
  <si>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</si>
  <si>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</si>
  <si>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</si>
  <si>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</si>
  <si>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</si>
  <si>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</si>
  <si>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</si>
  <si>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</si>
  <si>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</si>
  <si>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</si>
  <si>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</si>
  <si>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</si>
  <si>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</si>
  <si>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</si>
  <si>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</si>
  <si>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</si>
  <si>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</si>
  <si>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</si>
  <si>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</si>
  <si>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</si>
  <si>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</si>
  <si>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</si>
  <si>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</si>
  <si>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</si>
  <si>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</si>
  <si>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</si>
  <si>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</si>
  <si>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</si>
  <si>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</si>
  <si>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</si>
  <si>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</si>
  <si>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</si>
  <si>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</si>
  <si>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</si>
  <si>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</si>
  <si>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</si>
  <si>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</si>
  <si>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</si>
  <si>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</si>
  <si>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</si>
  <si>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</si>
  <si>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</si>
  <si>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</si>
  <si>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</si>
  <si>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</si>
  <si>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</si>
  <si>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</si>
  <si>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</si>
  <si>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</si>
  <si>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</si>
  <si>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</si>
  <si>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</si>
  <si>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</si>
  <si>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</si>
  <si>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</si>
  <si>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</si>
  <si>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</si>
  <si>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</si>
  <si>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</si>
  <si>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</si>
  <si>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</si>
  <si>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</si>
  <si>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</si>
  <si>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</si>
  <si>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</si>
  <si>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</si>
  <si>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</si>
  <si>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</si>
  <si>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</si>
  <si>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</si>
  <si>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</si>
  <si>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</si>
  <si>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</si>
  <si>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</si>
  <si>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</si>
  <si>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</si>
  <si>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</si>
  <si>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</si>
  <si>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</si>
  <si>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</si>
  <si>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</si>
  <si>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</si>
  <si>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</si>
  <si>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</si>
  <si>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</si>
  <si>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</si>
  <si>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</si>
  <si>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</si>
  <si>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</si>
  <si>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</si>
  <si>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</si>
  <si>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</si>
  <si>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</si>
  <si>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</si>
  <si>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</si>
  <si>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</si>
  <si>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</si>
  <si>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</si>
  <si>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</si>
  <si>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</si>
  <si>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</si>
  <si>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</si>
  <si>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</si>
  <si>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</si>
  <si>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</si>
  <si>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</si>
  <si>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</si>
  <si>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</si>
  <si>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</si>
  <si>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</si>
  <si>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</si>
  <si>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</si>
  <si>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</si>
  <si>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</si>
  <si>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</si>
  <si>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</si>
  <si>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</si>
  <si>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</si>
  <si>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</si>
  <si>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</si>
  <si>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</si>
  <si>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</si>
  <si>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</si>
  <si>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</si>
  <si>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</si>
  <si>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</si>
  <si>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</si>
  <si>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</si>
  <si>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</si>
  <si>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</si>
  <si>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</si>
  <si>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</si>
  <si>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</si>
  <si>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</si>
  <si>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</si>
  <si>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</si>
  <si>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</si>
  <si>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</si>
  <si>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</si>
  <si>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</si>
  <si>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</si>
  <si>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</si>
  <si>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</si>
  <si>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</si>
  <si>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</si>
  <si>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</si>
  <si>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</si>
  <si>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</si>
  <si>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</si>
  <si>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</si>
  <si>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</si>
  <si>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</si>
  <si>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</si>
  <si>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</si>
  <si>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</si>
  <si>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</si>
  <si>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</si>
  <si>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</si>
  <si>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</si>
  <si>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</si>
  <si>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</si>
  <si>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</si>
  <si>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</si>
  <si>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</si>
  <si>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</si>
  <si>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</si>
  <si>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</si>
  <si>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</si>
  <si>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</si>
  <si>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</si>
  <si>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</si>
  <si>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</si>
  <si>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</si>
  <si>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</si>
  <si>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</si>
  <si>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</si>
  <si>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</si>
  <si>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</si>
  <si>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</si>
  <si>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</si>
  <si>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</si>
  <si>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</si>
  <si>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</si>
  <si>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</si>
  <si>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</si>
  <si>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</si>
  <si>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</si>
  <si>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</si>
  <si>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</si>
  <si>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</si>
  <si>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</si>
  <si>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</si>
  <si>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</si>
  <si>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</si>
  <si>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</si>
  <si>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</si>
  <si>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</si>
  <si>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</si>
  <si>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</si>
  <si>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</si>
  <si>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</si>
  <si>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</si>
  <si>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</si>
  <si>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</si>
  <si>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</si>
  <si>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</si>
  <si>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</si>
  <si>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</si>
  <si>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</si>
  <si>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</si>
  <si>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</si>
  <si>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</si>
  <si>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</si>
  <si>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</si>
  <si>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</si>
  <si>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</si>
  <si>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</si>
  <si>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</si>
  <si>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</si>
  <si>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</si>
  <si>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</si>
  <si>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</si>
  <si>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</si>
  <si>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</si>
  <si>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</si>
  <si>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</si>
  <si>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</si>
  <si>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</si>
  <si>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</si>
  <si>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</si>
  <si>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</si>
  <si>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</si>
  <si>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</si>
  <si>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</si>
  <si>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</si>
  <si>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</si>
  <si>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</si>
  <si>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</si>
  <si>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</si>
  <si>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</si>
  <si>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</si>
  <si>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</si>
  <si>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</si>
  <si>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</si>
  <si>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</si>
  <si>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</si>
  <si>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</si>
  <si>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</si>
  <si>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</si>
  <si>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</si>
  <si>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</si>
  <si>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</si>
  <si>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</si>
  <si>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</si>
  <si>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</si>
  <si>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</si>
  <si>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</si>
  <si>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</si>
  <si>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</si>
  <si>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</si>
  <si>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</si>
  <si>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</si>
  <si>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</si>
  <si>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</si>
  <si>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</si>
  <si>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</si>
  <si>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</si>
  <si>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</si>
  <si>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</si>
  <si>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</si>
  <si>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</si>
  <si>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</si>
  <si>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</si>
  <si>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</si>
  <si>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</si>
  <si>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</si>
  <si>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</si>
  <si>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</si>
  <si>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</si>
  <si>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</si>
  <si>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</si>
  <si>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</si>
  <si>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</si>
  <si>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</si>
  <si>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</si>
  <si>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</si>
  <si>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</si>
  <si>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</si>
  <si>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</si>
  <si>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</si>
  <si>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</si>
  <si>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</si>
  <si>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</si>
  <si>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</si>
  <si>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</si>
  <si>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</si>
  <si>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</si>
  <si>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</si>
  <si>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</si>
  <si>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</si>
  <si>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</si>
  <si>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</si>
  <si>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</si>
  <si>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</si>
  <si>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</si>
  <si>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</si>
  <si>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</si>
  <si>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</si>
  <si>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</si>
  <si>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</si>
  <si>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</si>
  <si>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</si>
  <si>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</si>
  <si>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</si>
  <si>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</si>
  <si>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</si>
  <si>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</si>
  <si>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</si>
  <si>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</si>
  <si>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</si>
  <si>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</si>
  <si>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</si>
  <si>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</si>
  <si>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</si>
  <si>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</si>
  <si>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</si>
  <si>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</si>
  <si>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</si>
  <si>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</si>
  <si>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</si>
  <si>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</si>
  <si>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</si>
  <si>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</si>
  <si>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</si>
  <si>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</si>
  <si>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</si>
  <si>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</si>
  <si>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</si>
  <si>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</si>
  <si>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</si>
  <si>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</si>
  <si>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</si>
  <si>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</si>
  <si>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</si>
  <si>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</si>
  <si>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</si>
  <si>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</si>
  <si>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</si>
  <si>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</si>
  <si>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</si>
  <si>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</si>
  <si>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</si>
  <si>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</si>
  <si>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</si>
  <si>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</si>
  <si>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</si>
  <si>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</si>
  <si>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</si>
  <si>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</si>
  <si>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</si>
  <si>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</si>
  <si>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</si>
  <si>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</si>
  <si>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</si>
  <si>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</si>
  <si>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</si>
  <si>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</si>
  <si>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</si>
  <si>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</si>
  <si>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</si>
  <si>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</si>
  <si>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</si>
  <si>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</si>
  <si>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</si>
  <si>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</si>
  <si>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</si>
  <si>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</si>
  <si>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</si>
  <si>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</si>
  <si>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</si>
  <si>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</si>
  <si>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</si>
  <si>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</si>
  <si>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</si>
  <si>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</si>
  <si>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</si>
  <si>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</si>
  <si>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</si>
  <si>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</si>
  <si>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</si>
  <si>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</si>
  <si>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</si>
  <si>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</si>
  <si>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</si>
  <si>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</si>
  <si>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</si>
  <si>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</si>
  <si>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</si>
  <si>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</si>
  <si>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</si>
  <si>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</si>
  <si>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</si>
  <si>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</si>
  <si>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</si>
  <si>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</si>
  <si>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</si>
  <si>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</si>
  <si>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</si>
  <si>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</si>
  <si>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</si>
  <si>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</si>
  <si>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</si>
  <si>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</si>
  <si>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</si>
  <si>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</si>
  <si>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</si>
  <si>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</si>
  <si>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</si>
  <si>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</si>
  <si>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</si>
  <si>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</si>
  <si>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</si>
  <si>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</si>
  <si>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</si>
  <si>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</si>
  <si>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</si>
  <si>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</si>
  <si>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</si>
  <si>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</si>
  <si>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</si>
  <si>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</si>
  <si>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</si>
  <si>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</si>
  <si>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</si>
  <si>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</si>
  <si>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</si>
  <si>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</si>
  <si>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</si>
  <si>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</si>
  <si>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</si>
  <si>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</si>
  <si>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</si>
  <si>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</si>
  <si>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</si>
  <si>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</si>
  <si>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</si>
  <si>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</si>
  <si>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</si>
  <si>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</si>
  <si>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</si>
  <si>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</si>
  <si>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</si>
  <si>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</si>
  <si>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</si>
  <si>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</si>
  <si>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</si>
  <si>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</si>
  <si>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</si>
  <si>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</si>
  <si>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</si>
  <si>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</si>
  <si>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</si>
  <si>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</si>
  <si>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</si>
  <si>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</si>
  <si>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</si>
  <si>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</si>
  <si>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</si>
  <si>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</si>
  <si>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</si>
  <si>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</si>
  <si>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</si>
  <si>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</si>
  <si>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</si>
  <si>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</si>
  <si>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</si>
  <si>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</si>
  <si>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</si>
  <si>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</si>
  <si>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</si>
  <si>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</si>
  <si>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</si>
  <si>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</si>
  <si>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</si>
  <si>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</si>
  <si>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</si>
  <si>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</si>
  <si>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</si>
  <si>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</si>
  <si>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</si>
  <si>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</si>
  <si>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</si>
  <si>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</si>
  <si>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</si>
  <si>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</si>
  <si>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</si>
  <si>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</si>
  <si>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</si>
  <si>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</si>
  <si>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</si>
  <si>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</si>
  <si>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</si>
  <si>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</si>
  <si>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</si>
  <si>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</si>
  <si>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</si>
  <si>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</si>
  <si>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</si>
  <si>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</si>
  <si>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</si>
  <si>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</si>
  <si>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</si>
  <si>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</si>
  <si>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</si>
  <si>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</si>
  <si>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</si>
  <si>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</si>
  <si>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</si>
  <si>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</si>
  <si>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</si>
  <si>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</si>
  <si>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</si>
  <si>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</si>
  <si>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</si>
  <si>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</si>
  <si>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</si>
  <si>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</si>
  <si>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</si>
  <si>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</si>
  <si>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</si>
  <si>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</si>
  <si>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</si>
  <si>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</si>
  <si>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</si>
  <si>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</si>
  <si>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</si>
  <si>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</si>
  <si>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</si>
  <si>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</si>
  <si>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</si>
  <si>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</si>
  <si>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</si>
  <si>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</si>
  <si>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</si>
  <si>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</si>
  <si>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</si>
  <si>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</si>
  <si>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</si>
  <si>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</si>
  <si>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</si>
  <si>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</si>
  <si>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</si>
  <si>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</si>
  <si>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</si>
  <si>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</si>
  <si>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</si>
  <si>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</si>
  <si>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</si>
  <si>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</si>
  <si>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</si>
  <si>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</si>
  <si>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</si>
  <si>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</si>
  <si>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</si>
  <si>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</si>
  <si>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</si>
  <si>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</si>
  <si>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</si>
  <si>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</si>
  <si>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</si>
  <si>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</si>
  <si>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</si>
  <si>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</si>
  <si>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</si>
  <si>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</si>
  <si>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</si>
  <si>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</si>
  <si>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</si>
  <si>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</si>
  <si>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</si>
  <si>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</si>
  <si>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</si>
  <si>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</si>
  <si>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</si>
  <si>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</si>
  <si>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</si>
  <si>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</si>
  <si>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</si>
  <si>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</si>
  <si>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</si>
  <si>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</si>
  <si>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</si>
  <si>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</si>
  <si>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</si>
  <si>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</si>
  <si>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</si>
  <si>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</si>
  <si>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</si>
  <si>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</si>
  <si>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</si>
  <si>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</si>
  <si>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</si>
  <si>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</si>
  <si>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</si>
  <si>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</si>
  <si>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</si>
  <si>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</si>
  <si>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</si>
  <si>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</si>
  <si>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</si>
  <si>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</si>
  <si>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</si>
  <si>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</si>
  <si>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</si>
  <si>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</si>
  <si>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</si>
  <si>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</si>
  <si>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</si>
  <si>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</si>
  <si>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</si>
  <si>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</si>
  <si>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</si>
  <si>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</si>
  <si>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</si>
  <si>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</si>
  <si>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</si>
  <si>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</si>
  <si>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</si>
  <si>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</si>
  <si>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</si>
  <si>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</si>
  <si>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</si>
  <si>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</si>
  <si>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</si>
  <si>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</si>
  <si>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</si>
  <si>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</si>
  <si>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</si>
  <si>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</si>
  <si>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</si>
  <si>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</si>
  <si>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</si>
  <si>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</si>
  <si>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</si>
  <si>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</si>
  <si>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</si>
  <si>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</si>
  <si>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</si>
  <si>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</si>
  <si>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</si>
  <si>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</si>
  <si>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</si>
  <si>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</si>
  <si>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</si>
  <si>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</si>
  <si>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</si>
  <si>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</si>
  <si>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</si>
  <si>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</si>
  <si>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</si>
  <si>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</si>
  <si>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</si>
  <si>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</si>
  <si>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</si>
  <si>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</si>
  <si>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</si>
  <si>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</si>
  <si>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</si>
  <si>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</si>
  <si>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</si>
  <si>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</si>
  <si>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</si>
  <si>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</si>
  <si>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</si>
  <si>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</si>
  <si>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</si>
  <si>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</si>
  <si>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</si>
  <si>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</si>
  <si>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</si>
  <si>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</si>
  <si>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</si>
  <si>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</si>
  <si>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</si>
  <si>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</si>
  <si>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</si>
  <si>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</si>
  <si>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</si>
  <si>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</si>
  <si>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</si>
  <si>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</si>
  <si>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</si>
  <si>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</si>
  <si>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</si>
  <si>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</si>
  <si>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</si>
  <si>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</si>
  <si>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</si>
  <si>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</si>
  <si>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</si>
  <si>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</si>
  <si>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</si>
  <si>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</si>
  <si>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</si>
  <si>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</si>
  <si>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</si>
  <si>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</si>
  <si>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</si>
  <si>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</si>
  <si>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</si>
  <si>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</si>
  <si>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</si>
  <si>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</si>
  <si>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</si>
  <si>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</si>
  <si>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</si>
  <si>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</si>
  <si>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</si>
  <si>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</si>
  <si>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</si>
  <si>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</si>
  <si>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</si>
  <si>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</si>
  <si>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</si>
  <si>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</si>
  <si>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</si>
  <si>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</si>
  <si>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</si>
  <si>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</si>
  <si>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</si>
  <si>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</si>
  <si>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</si>
  <si>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</si>
  <si>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</si>
  <si>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</si>
  <si>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</si>
  <si>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</si>
  <si>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</si>
  <si>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</si>
  <si>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</si>
  <si>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</si>
  <si>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</si>
  <si>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</si>
  <si>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</si>
  <si>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</si>
  <si>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</si>
  <si>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</si>
  <si>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</si>
  <si>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</si>
  <si>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</si>
  <si>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</si>
  <si>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</si>
  <si>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</si>
  <si>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</si>
  <si>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</si>
  <si>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</si>
  <si>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</si>
  <si>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</si>
  <si>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</si>
  <si>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</si>
  <si>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</si>
  <si>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</si>
  <si>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</si>
  <si>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</si>
  <si>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</si>
  <si>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</si>
  <si>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</si>
  <si>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</si>
  <si>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</si>
  <si>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</si>
  <si>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</si>
  <si>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</si>
  <si>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</si>
  <si>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</si>
  <si>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</si>
  <si>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</si>
  <si>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</si>
  <si>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</si>
  <si>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</si>
  <si>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</si>
  <si>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</si>
  <si>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</si>
  <si>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</si>
  <si>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</si>
  <si>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</si>
  <si>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</si>
  <si>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</si>
  <si>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</si>
  <si>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</si>
  <si>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</si>
  <si>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</si>
  <si>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</si>
  <si>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</si>
  <si>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</si>
  <si>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</si>
  <si>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</si>
  <si>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</si>
  <si>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</si>
  <si>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</si>
  <si>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</si>
  <si>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</si>
  <si>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</si>
  <si>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</si>
  <si>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</si>
  <si>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</si>
  <si>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</si>
  <si>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</si>
  <si>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</si>
  <si>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</si>
  <si>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</si>
  <si>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</si>
  <si>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</si>
  <si>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</si>
  <si>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</si>
  <si>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</si>
  <si>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</si>
  <si>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</si>
  <si>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</si>
  <si>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</si>
  <si>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</si>
  <si>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</si>
  <si>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</si>
  <si>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</si>
  <si>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</si>
  <si>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</si>
  <si>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</si>
  <si>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</si>
  <si>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</si>
  <si>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</si>
  <si>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</si>
  <si>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</si>
  <si>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</si>
  <si>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</si>
  <si>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</si>
  <si>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</si>
  <si>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</si>
  <si>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</si>
  <si>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</si>
  <si>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</si>
  <si>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</si>
  <si>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</si>
  <si>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</si>
  <si>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</si>
  <si>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</si>
  <si>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</si>
  <si>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</si>
  <si>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</si>
  <si>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</si>
  <si>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</si>
  <si>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</si>
  <si>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</si>
  <si>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</si>
  <si>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</si>
  <si>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</si>
  <si>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</si>
  <si>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</si>
  <si>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</si>
  <si>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</si>
  <si>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</si>
  <si>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</si>
  <si>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</si>
  <si>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</si>
  <si>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</si>
  <si>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</si>
  <si>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</si>
  <si>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</si>
  <si>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</si>
  <si>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</si>
  <si>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</si>
  <si>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</si>
  <si>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</si>
  <si>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</si>
  <si>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</si>
  <si>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</si>
  <si>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</si>
  <si>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</si>
  <si>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</si>
  <si>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</si>
  <si>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</si>
  <si>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</si>
  <si>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</si>
  <si>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</si>
  <si>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</si>
  <si>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</si>
  <si>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</si>
  <si>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</si>
  <si>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</si>
  <si>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</si>
  <si>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</si>
  <si>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</si>
  <si>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</si>
  <si>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</si>
  <si>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</si>
  <si>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</si>
  <si>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</si>
  <si>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</si>
  <si>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</si>
  <si>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</si>
  <si>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</si>
  <si>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</si>
  <si>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</si>
  <si>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</si>
  <si>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</si>
  <si>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</si>
  <si>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</si>
  <si>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</si>
  <si>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</si>
  <si>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</si>
  <si>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</si>
  <si>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</si>
  <si>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</si>
  <si>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</si>
  <si>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</si>
  <si>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</si>
  <si>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</si>
  <si>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</si>
  <si>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</si>
  <si>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</si>
  <si>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</si>
  <si>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</si>
  <si>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</si>
  <si>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</si>
  <si>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</si>
  <si>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</si>
  <si>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</si>
  <si>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</si>
  <si>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</si>
  <si>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</si>
  <si>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</si>
  <si>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</si>
  <si>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</si>
  <si>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</si>
  <si>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</si>
  <si>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</si>
  <si>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</si>
  <si>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</si>
  <si>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</si>
  <si>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</si>
  <si>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</si>
  <si>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</si>
  <si>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</si>
  <si>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</si>
  <si>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</si>
  <si>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</si>
  <si>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</si>
  <si>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</si>
  <si>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</si>
  <si>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</si>
  <si>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</si>
  <si>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</si>
  <si>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</si>
  <si>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</si>
  <si>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</si>
  <si>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</si>
  <si>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</si>
  <si>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</si>
  <si>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</si>
  <si>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</si>
  <si>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</si>
  <si>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</si>
  <si>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</si>
  <si>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</si>
  <si>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</si>
  <si>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</si>
  <si>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</si>
  <si>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</si>
  <si>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</si>
  <si>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</si>
  <si>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</si>
  <si>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</si>
  <si>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</si>
  <si>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</si>
  <si>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</si>
  <si>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</si>
  <si>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</si>
  <si>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</si>
  <si>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</si>
  <si>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</si>
  <si>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</si>
  <si>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</si>
  <si>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</si>
  <si>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</si>
  <si>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</si>
  <si>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</si>
  <si>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</si>
  <si>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</si>
  <si>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</si>
  <si>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</si>
  <si>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</si>
  <si>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</si>
  <si>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</si>
  <si>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</si>
  <si>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</si>
  <si>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</si>
  <si>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</si>
  <si>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</si>
  <si>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</si>
  <si>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</si>
  <si>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</si>
  <si>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</si>
  <si>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</si>
  <si>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</si>
  <si>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</si>
  <si>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</si>
  <si>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</si>
  <si>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</si>
  <si>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</si>
  <si>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</si>
  <si>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</si>
  <si>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</si>
  <si>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</si>
  <si>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</si>
  <si>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</si>
  <si>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</si>
  <si>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</si>
  <si>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</si>
  <si>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</si>
  <si>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</si>
  <si>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</si>
  <si>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</si>
  <si>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</si>
  <si>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</si>
  <si>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</si>
  <si>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</si>
  <si>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</si>
  <si>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</si>
  <si>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</si>
  <si>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</si>
  <si>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</si>
  <si>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</si>
  <si>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</si>
  <si>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</si>
  <si>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</si>
  <si>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</si>
  <si>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</si>
  <si>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</si>
  <si>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</si>
  <si>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</si>
  <si>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</si>
  <si>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</si>
  <si>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</si>
  <si>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</si>
  <si>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</si>
  <si>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</si>
  <si>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</si>
  <si>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</si>
  <si>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</si>
  <si>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</si>
  <si>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</si>
  <si>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</si>
  <si>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</si>
  <si>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</si>
  <si>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</si>
  <si>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</si>
  <si>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</si>
  <si>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</si>
  <si>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</si>
  <si>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</si>
  <si>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</si>
  <si>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</si>
  <si>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</si>
  <si>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</si>
  <si>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</si>
  <si>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</si>
  <si>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</si>
  <si>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</si>
  <si>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</si>
  <si>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</si>
  <si>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</si>
  <si>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</si>
  <si>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</si>
  <si>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</si>
  <si>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</si>
  <si>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</si>
  <si>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</si>
  <si>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</si>
  <si>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</si>
  <si>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</si>
  <si>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</si>
  <si>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</si>
  <si>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</si>
  <si>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</si>
  <si>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</si>
  <si>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</si>
  <si>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</si>
  <si>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</si>
  <si>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</si>
  <si>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</si>
  <si>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</si>
  <si>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</si>
  <si>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</si>
  <si>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</si>
  <si>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</si>
  <si>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</si>
  <si>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</si>
  <si>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</si>
  <si>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</si>
  <si>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</si>
  <si>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</si>
  <si>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</si>
  <si>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</si>
  <si>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</si>
  <si>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</si>
  <si>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</si>
  <si>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</si>
  <si>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</si>
  <si>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</si>
  <si>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</si>
  <si>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</si>
  <si>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</si>
  <si>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</si>
  <si>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</si>
  <si>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</si>
  <si>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</si>
  <si>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</si>
  <si>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</si>
  <si>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</si>
  <si>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</si>
  <si>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</si>
  <si>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</si>
  <si>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</si>
  <si>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</si>
  <si>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</si>
  <si>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</si>
  <si>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</si>
  <si>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</si>
  <si>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</si>
  <si>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</si>
  <si>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</si>
  <si>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</si>
  <si>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</si>
  <si>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</si>
  <si>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</si>
  <si>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</si>
  <si>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</si>
  <si>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</si>
  <si>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</si>
  <si>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</si>
  <si>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</si>
  <si>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</si>
  <si>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</si>
  <si>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</si>
  <si>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</si>
  <si>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</si>
  <si>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</si>
  <si>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</si>
  <si>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</si>
  <si>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</si>
  <si>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</si>
  <si>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</si>
  <si>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</si>
  <si>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</si>
  <si>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</si>
  <si>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</si>
  <si>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</si>
  <si>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</si>
  <si>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</si>
  <si>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</si>
  <si>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</si>
  <si>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</si>
  <si>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</si>
  <si>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</si>
  <si>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</si>
  <si>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</si>
  <si>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</si>
  <si>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</si>
  <si>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</si>
  <si>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</si>
  <si>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</si>
  <si>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</si>
  <si>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</si>
  <si>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</si>
  <si>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</si>
  <si>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</si>
  <si>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</si>
  <si>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</si>
  <si>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</si>
  <si>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</si>
  <si>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</si>
  <si>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</si>
  <si>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</si>
  <si>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</si>
  <si>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</si>
  <si>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</si>
  <si>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</si>
  <si>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</si>
  <si>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</si>
  <si>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</si>
  <si>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</si>
  <si>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</si>
  <si>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</si>
  <si>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</si>
  <si>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</si>
  <si>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</si>
  <si>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</si>
  <si>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</si>
  <si>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</si>
  <si>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</si>
  <si>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</si>
  <si>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</si>
  <si>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</si>
  <si>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</si>
  <si>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</si>
  <si>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</si>
  <si>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</si>
  <si>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</si>
  <si>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</si>
  <si>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</si>
  <si>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</si>
  <si>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</si>
  <si>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</si>
  <si>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</si>
  <si>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</si>
  <si>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</si>
  <si>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</si>
  <si>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</si>
  <si>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</si>
  <si>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</si>
  <si>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</si>
  <si>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</si>
  <si>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</si>
  <si>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</si>
  <si>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</si>
  <si>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</si>
  <si>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</si>
  <si>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</si>
  <si>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</si>
  <si>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</si>
  <si>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</si>
  <si>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</si>
  <si>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</si>
  <si>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</si>
  <si>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</si>
  <si>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</si>
  <si>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</si>
  <si>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</si>
  <si>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</si>
  <si>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</si>
  <si>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</si>
  <si>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</si>
  <si>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</si>
  <si>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</si>
  <si>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</si>
  <si>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</si>
  <si>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</si>
  <si>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</si>
  <si>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</si>
  <si>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</si>
  <si>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</si>
  <si>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</si>
  <si>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</si>
  <si>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</si>
  <si>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</si>
  <si>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</si>
  <si>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</si>
  <si>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</si>
  <si>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</si>
  <si>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</si>
  <si>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</si>
  <si>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</si>
  <si>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</si>
  <si>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</si>
  <si>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</si>
  <si>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</si>
  <si>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</si>
  <si>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</si>
  <si>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</si>
  <si>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</si>
  <si>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</si>
  <si>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</si>
  <si>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</si>
  <si>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</si>
  <si>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</si>
  <si>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</si>
  <si>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</si>
  <si>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</si>
  <si>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</si>
  <si>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</si>
  <si>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</si>
  <si>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</si>
  <si>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</si>
  <si>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</si>
  <si>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</si>
  <si>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</si>
  <si>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</si>
  <si>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</si>
  <si>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</si>
  <si>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</si>
  <si>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</si>
  <si>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</si>
  <si>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</si>
  <si>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</si>
  <si>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</si>
  <si>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</si>
  <si>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</si>
  <si>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</si>
  <si>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</si>
  <si>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</si>
  <si>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</si>
  <si>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</si>
  <si>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</si>
  <si>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</si>
  <si>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</si>
  <si>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</si>
  <si>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</si>
  <si>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</si>
  <si>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</si>
  <si>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</si>
  <si>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</si>
  <si>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</si>
  <si>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</si>
  <si>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</si>
  <si>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</si>
  <si>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</si>
  <si>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</si>
  <si>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</si>
  <si>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</si>
  <si>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</si>
  <si>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</si>
  <si>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</si>
  <si>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</si>
  <si>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</si>
  <si>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</si>
  <si>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</si>
  <si>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</si>
  <si>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</si>
  <si>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</si>
  <si>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</si>
  <si>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</si>
  <si>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</si>
  <si>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</si>
  <si>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</si>
  <si>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</si>
  <si>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</si>
  <si>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</si>
  <si>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</si>
  <si>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</si>
  <si>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</si>
  <si>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</si>
  <si>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</si>
  <si>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</si>
  <si>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</si>
  <si>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</si>
  <si>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</si>
  <si>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</si>
  <si>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</si>
  <si>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</si>
  <si>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</si>
  <si>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</si>
  <si>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</si>
  <si>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</si>
  <si>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</si>
  <si>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</si>
  <si>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</si>
  <si>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</si>
  <si>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</si>
  <si>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</si>
  <si>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</si>
  <si>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</si>
  <si>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</si>
  <si>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</si>
  <si>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</si>
  <si>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</si>
  <si>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</si>
  <si>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</si>
  <si>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</si>
  <si>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</si>
  <si>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</si>
  <si>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</si>
  <si>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</si>
  <si>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</si>
  <si>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</si>
  <si>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</si>
  <si>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</si>
  <si>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</si>
  <si>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</si>
  <si>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</si>
  <si>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</si>
  <si>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</si>
  <si>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</si>
  <si>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</si>
  <si>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</si>
  <si>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</si>
  <si>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</si>
  <si>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</si>
  <si>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</si>
  <si>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</si>
  <si>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</si>
  <si>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</si>
  <si>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</si>
  <si>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</si>
  <si>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</si>
  <si>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</si>
  <si>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</si>
  <si>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</si>
  <si>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</si>
  <si>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</si>
  <si>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</si>
  <si>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</si>
  <si>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</si>
  <si>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</si>
  <si>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</si>
  <si>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</si>
  <si>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</si>
  <si>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</si>
  <si>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</si>
  <si>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</si>
  <si>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</si>
  <si>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</si>
  <si>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</si>
  <si>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</si>
  <si>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</si>
  <si>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</si>
  <si>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</si>
  <si>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</si>
  <si>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</si>
  <si>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</si>
  <si>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</si>
  <si>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</si>
  <si>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</si>
  <si>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</si>
  <si>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</si>
  <si>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</si>
  <si>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</si>
  <si>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</si>
  <si>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</si>
  <si>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</si>
  <si>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</si>
  <si>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</si>
  <si>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</si>
  <si>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</si>
  <si>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</si>
  <si>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</si>
  <si>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</si>
  <si>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</si>
  <si>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</si>
  <si>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</si>
  <si>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</si>
  <si>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</si>
  <si>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</si>
  <si>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</si>
  <si>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</si>
  <si>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</si>
  <si>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</si>
  <si>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</si>
  <si>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</si>
  <si>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</si>
  <si>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</si>
  <si>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</si>
  <si>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</si>
  <si>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</si>
  <si>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</si>
  <si>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</si>
  <si>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</si>
  <si>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</si>
  <si>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</si>
  <si>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</si>
  <si>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</si>
  <si>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</si>
  <si>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</si>
  <si>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</si>
  <si>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</si>
  <si>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</si>
  <si>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</si>
  <si>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</si>
  <si>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</si>
  <si>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</si>
  <si>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</si>
  <si>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</si>
  <si>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</si>
  <si>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</si>
  <si>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</si>
  <si>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</si>
  <si>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</si>
  <si>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</si>
  <si>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</si>
  <si>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</si>
  <si>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</si>
  <si>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</si>
  <si>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</si>
  <si>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</si>
  <si>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</si>
  <si>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</si>
  <si>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</si>
  <si>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</si>
  <si>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</si>
  <si>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</si>
  <si>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</si>
  <si>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</si>
  <si>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</si>
  <si>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</si>
  <si>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</si>
  <si>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</si>
  <si>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</si>
  <si>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</si>
  <si>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</si>
  <si>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</si>
  <si>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</si>
  <si>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</si>
  <si>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</si>
  <si>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</si>
  <si>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</si>
  <si>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</si>
  <si>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</si>
  <si>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</si>
  <si>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</si>
  <si>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</si>
  <si>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</si>
  <si>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</si>
  <si>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</si>
  <si>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</si>
  <si>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</si>
  <si>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</si>
  <si>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</si>
  <si>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</si>
  <si>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</si>
  <si>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</si>
  <si>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</si>
  <si>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</si>
  <si>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</si>
  <si>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</si>
  <si>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</si>
  <si>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</si>
  <si>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</si>
  <si>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</si>
  <si>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</si>
  <si>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</si>
  <si>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</si>
  <si>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</si>
  <si>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</si>
  <si>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</si>
  <si>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</si>
  <si>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</si>
  <si>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</si>
  <si>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</si>
  <si>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</si>
  <si>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</si>
  <si>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</si>
  <si>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</si>
  <si>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</si>
  <si>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</si>
  <si>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</si>
  <si>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</si>
  <si>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</si>
  <si>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</si>
  <si>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</si>
  <si>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</si>
  <si>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</si>
  <si>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</si>
  <si>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</si>
  <si>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</si>
  <si>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</si>
  <si>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</si>
  <si>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</si>
  <si>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</si>
  <si>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</si>
  <si>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</si>
  <si>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</si>
  <si>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</si>
  <si>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</si>
  <si>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</si>
  <si>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</si>
  <si>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</si>
  <si>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</si>
  <si>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</si>
  <si>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</si>
  <si>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</si>
  <si>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</si>
  <si>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</si>
  <si>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</si>
  <si>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</si>
  <si>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</si>
  <si>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</si>
  <si>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</si>
  <si>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</si>
  <si>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</si>
  <si>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</si>
  <si>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</si>
  <si>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</si>
  <si>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</si>
  <si>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</si>
  <si>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</si>
  <si>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</si>
  <si>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</si>
  <si>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</si>
  <si>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</si>
  <si>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</si>
  <si>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</si>
  <si>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</si>
  <si>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</si>
  <si>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</si>
  <si>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</si>
  <si>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</si>
  <si>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</si>
  <si>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</si>
  <si>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</si>
  <si>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</si>
  <si>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</si>
  <si>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</si>
  <si>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</si>
  <si>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</si>
  <si>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</si>
  <si>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</si>
  <si>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</si>
  <si>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</si>
  <si>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</si>
  <si>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</si>
  <si>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</si>
  <si>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</si>
  <si>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</si>
  <si>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</si>
  <si>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</si>
  <si>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</si>
  <si>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</si>
  <si>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</si>
  <si>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</si>
  <si>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</si>
  <si>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</si>
  <si>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</si>
  <si>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</si>
  <si>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</si>
  <si>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</si>
  <si>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</si>
  <si>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</si>
  <si>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</si>
  <si>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</si>
  <si>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</si>
  <si>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</si>
  <si>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</si>
  <si>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</si>
  <si>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</si>
  <si>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</si>
  <si>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</si>
  <si>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</si>
  <si>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</si>
  <si>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</si>
  <si>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</si>
  <si>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</si>
  <si>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</si>
  <si>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</si>
  <si>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</si>
  <si>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</si>
  <si>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</si>
  <si>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</si>
  <si>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</si>
  <si>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</si>
  <si>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</si>
  <si>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</si>
  <si>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</si>
  <si>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</si>
  <si>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</si>
  <si>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</si>
  <si>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</si>
  <si>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</si>
  <si>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</si>
  <si>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</si>
  <si>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</si>
  <si>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</si>
  <si>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</si>
  <si>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</si>
  <si>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</si>
  <si>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</si>
  <si>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</si>
  <si>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</si>
  <si>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</si>
  <si>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</si>
  <si>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</si>
  <si>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</si>
  <si>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</si>
  <si>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</si>
  <si>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</si>
  <si>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</si>
  <si>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</si>
  <si>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</si>
  <si>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</si>
  <si>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</si>
  <si>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</si>
  <si>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</si>
  <si>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</si>
  <si>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</si>
  <si>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</si>
  <si>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</si>
  <si>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</si>
  <si>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</si>
  <si>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</si>
  <si>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</si>
  <si>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</si>
  <si>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</si>
  <si>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</si>
  <si>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</si>
  <si>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</si>
  <si>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</si>
  <si>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</si>
  <si>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</si>
  <si>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</si>
  <si>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</si>
  <si>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</si>
  <si>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</si>
  <si>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</si>
  <si>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</si>
  <si>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</si>
  <si>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</si>
  <si>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</si>
  <si>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</si>
  <si>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</si>
  <si>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</si>
  <si>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</si>
  <si>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</si>
  <si>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</si>
  <si>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</si>
  <si>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</si>
  <si>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</si>
  <si>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</si>
  <si>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</si>
  <si>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</si>
  <si>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</si>
  <si>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</si>
  <si>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</si>
  <si>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</si>
  <si>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</si>
  <si>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</si>
  <si>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</si>
  <si>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</si>
  <si>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</si>
  <si>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</si>
  <si>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</si>
  <si>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</si>
  <si>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</si>
  <si>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</si>
  <si>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</si>
  <si>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</si>
  <si>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</si>
  <si>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</si>
  <si>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</si>
  <si>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</si>
  <si>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</si>
  <si>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</si>
  <si>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</si>
  <si>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</si>
  <si>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</si>
  <si>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</si>
  <si>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</si>
  <si>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</si>
  <si>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</si>
  <si>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</si>
  <si>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</si>
  <si>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</si>
  <si>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</si>
  <si>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</si>
  <si>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</si>
  <si>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</si>
  <si>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</si>
  <si>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</si>
  <si>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</si>
  <si>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</si>
  <si>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</si>
  <si>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</si>
  <si>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</si>
  <si>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</si>
  <si>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</si>
  <si>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</si>
  <si>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</si>
  <si>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</si>
  <si>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</si>
  <si>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</si>
  <si>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</si>
  <si>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</si>
  <si>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</si>
  <si>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</si>
  <si>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</si>
  <si>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</si>
  <si>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</si>
  <si>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</si>
  <si>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</si>
  <si>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</si>
  <si>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</si>
  <si>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</si>
  <si>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</si>
  <si>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</si>
  <si>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</si>
  <si>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</si>
  <si>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</si>
  <si>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</si>
  <si>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</si>
  <si>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</si>
  <si>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</si>
  <si>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</si>
  <si>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</si>
  <si>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</si>
  <si>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</si>
  <si>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</si>
  <si>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</si>
  <si>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</si>
  <si>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</si>
  <si>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</si>
  <si>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</si>
  <si>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</si>
  <si>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</si>
  <si>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</si>
  <si>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</si>
  <si>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</si>
  <si>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</si>
  <si>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</si>
  <si>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</si>
  <si>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</si>
  <si>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</si>
  <si>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</si>
  <si>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</si>
  <si>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</si>
  <si>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</si>
  <si>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</si>
  <si>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</si>
  <si>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</si>
  <si>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</si>
  <si>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</si>
  <si>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</si>
  <si>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</si>
  <si>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</si>
  <si>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</si>
  <si>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</si>
  <si>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</si>
  <si>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</si>
  <si>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</si>
  <si>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</si>
  <si>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</si>
  <si>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</si>
  <si>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</si>
  <si>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</si>
  <si>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</si>
  <si>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</si>
  <si>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</si>
  <si>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</si>
  <si>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</si>
  <si>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</si>
  <si>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</si>
  <si>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</si>
  <si>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</si>
  <si>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</si>
  <si>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</si>
  <si>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</si>
  <si>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</si>
  <si>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</si>
  <si>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</si>
  <si>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</si>
  <si>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</si>
  <si>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</si>
  <si>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</si>
  <si>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</si>
  <si>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</si>
  <si>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</si>
  <si>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</si>
  <si>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</si>
  <si>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</si>
  <si>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</si>
  <si>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</si>
  <si>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</si>
  <si>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</si>
  <si>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</si>
  <si>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</si>
  <si>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</si>
  <si>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</si>
  <si>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</si>
  <si>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</si>
  <si>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</si>
  <si>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</si>
  <si>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</si>
  <si>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</si>
  <si>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</si>
  <si>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</si>
  <si>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</si>
  <si>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</si>
  <si>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</si>
  <si>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</si>
  <si>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</si>
  <si>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</si>
  <si>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</si>
  <si>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</si>
  <si>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</si>
  <si>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</si>
  <si>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</si>
  <si>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</si>
  <si>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</si>
  <si>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</si>
  <si>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</si>
  <si>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</si>
  <si>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</si>
  <si>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</si>
  <si>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</si>
  <si>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</si>
  <si>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</si>
  <si>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</si>
  <si>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</si>
  <si>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</si>
  <si>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</si>
  <si>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</si>
  <si>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</si>
  <si>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</si>
  <si>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</si>
  <si>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</si>
  <si>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</si>
  <si>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</si>
  <si>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</si>
  <si>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</si>
  <si>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</si>
  <si>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</si>
  <si>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</si>
  <si>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</si>
  <si>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</si>
  <si>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</si>
  <si>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</si>
  <si>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</si>
  <si>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</si>
  <si>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</si>
  <si>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</si>
  <si>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</si>
  <si>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</si>
  <si>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</si>
  <si>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</si>
  <si>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</si>
  <si>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</si>
  <si>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</si>
  <si>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</si>
  <si>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</si>
  <si>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</si>
  <si>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</si>
  <si>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</si>
  <si>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</si>
  <si>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</si>
  <si>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</si>
  <si>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</si>
  <si>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</si>
  <si>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</si>
  <si>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</si>
  <si>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</si>
  <si>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</si>
  <si>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</si>
  <si>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</si>
  <si>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</si>
  <si>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</si>
  <si>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</si>
  <si>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</si>
  <si>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</si>
  <si>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</si>
  <si>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</si>
  <si>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</si>
  <si>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</si>
  <si>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</si>
  <si>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</si>
  <si>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</si>
  <si>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</si>
  <si>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</si>
  <si>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</si>
  <si>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</si>
  <si>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</si>
  <si>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</si>
  <si>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</si>
  <si>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</si>
  <si>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</si>
  <si>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</si>
  <si>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</si>
  <si>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</si>
  <si>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</si>
  <si>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</si>
  <si>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</si>
  <si>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</si>
  <si>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</si>
  <si>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</si>
  <si>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</si>
  <si>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</si>
  <si>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</si>
  <si>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</si>
  <si>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</si>
  <si>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</si>
  <si>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</si>
  <si>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</si>
  <si>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</si>
  <si>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</si>
  <si>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</si>
  <si>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</si>
  <si>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</si>
  <si>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</si>
  <si>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</si>
  <si>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</si>
  <si>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</si>
  <si>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</si>
  <si>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</si>
  <si>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</si>
  <si>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</si>
  <si>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</si>
  <si>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</si>
  <si>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</si>
  <si>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</si>
  <si>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</si>
  <si>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</si>
  <si>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</si>
  <si>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</si>
  <si>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</si>
  <si>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</si>
  <si>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</si>
  <si>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</si>
  <si>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</si>
  <si>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</si>
  <si>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</si>
  <si>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</si>
  <si>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</si>
  <si>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</si>
  <si>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</si>
  <si>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</si>
  <si>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</si>
  <si>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</si>
  <si>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</si>
  <si>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</si>
  <si>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</si>
  <si>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</si>
  <si>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</si>
  <si>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</si>
  <si>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</si>
  <si>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</si>
  <si>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</si>
  <si>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</si>
  <si>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</si>
  <si>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</si>
  <si>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</si>
  <si>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</si>
  <si>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</si>
  <si>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</si>
  <si>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</si>
  <si>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</si>
  <si>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</si>
  <si>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</si>
  <si>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</si>
  <si>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</si>
  <si>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</si>
  <si>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</si>
  <si>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</si>
  <si>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</si>
  <si>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</si>
  <si>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</si>
  <si>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</si>
  <si>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</si>
  <si>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</si>
  <si>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</si>
  <si>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</si>
  <si>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</si>
  <si>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</si>
  <si>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</si>
  <si>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</si>
  <si>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</si>
  <si>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</si>
  <si>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</si>
  <si>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</si>
  <si>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</si>
  <si>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</si>
  <si>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</si>
  <si>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</si>
  <si>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</si>
  <si>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</si>
  <si>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</si>
  <si>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</si>
  <si>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</si>
  <si>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</si>
  <si>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</si>
  <si>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</si>
  <si>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</si>
  <si>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</si>
  <si>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</si>
  <si>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</si>
  <si>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</si>
  <si>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</si>
  <si>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</si>
  <si>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</si>
  <si>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</si>
  <si>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</si>
  <si>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</si>
  <si>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</si>
  <si>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</si>
  <si>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</si>
  <si>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</si>
  <si>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</si>
  <si>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</si>
  <si>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</si>
  <si>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</si>
  <si>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</si>
  <si>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</si>
  <si>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</si>
  <si>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</si>
  <si>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</si>
  <si>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</si>
  <si>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</si>
  <si>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</si>
  <si>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</si>
  <si>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</si>
  <si>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</si>
  <si>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</si>
  <si>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</si>
  <si>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</si>
  <si>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</si>
  <si>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</si>
  <si>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</si>
  <si>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</si>
  <si>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</si>
  <si>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</si>
  <si>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</si>
  <si>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</si>
  <si>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</si>
  <si>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</si>
  <si>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</si>
  <si>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</si>
  <si>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</si>
  <si>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</si>
  <si>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</si>
  <si>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</si>
  <si>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</si>
  <si>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</si>
  <si>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</si>
  <si>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</si>
  <si>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</si>
  <si>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</si>
  <si>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</si>
  <si>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</si>
  <si>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</si>
  <si>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</si>
  <si>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</si>
  <si>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</si>
  <si>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</si>
  <si>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</si>
  <si>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</si>
  <si>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</si>
  <si>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</si>
  <si>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</si>
  <si>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</si>
  <si>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</si>
  <si>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</si>
  <si>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</si>
  <si>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</si>
  <si>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</si>
  <si>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</si>
  <si>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</si>
  <si>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</si>
  <si>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</si>
  <si>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</si>
  <si>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</si>
  <si>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</si>
  <si>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</si>
  <si>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</si>
  <si>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</si>
  <si>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</si>
  <si>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</si>
  <si>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</si>
  <si>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</si>
  <si>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</si>
  <si>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</si>
  <si>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</si>
  <si>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</si>
  <si>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</si>
  <si>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</si>
  <si>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</si>
  <si>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</si>
  <si>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</si>
  <si>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</si>
  <si>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</si>
  <si>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</si>
  <si>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</si>
  <si>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</si>
  <si>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</si>
  <si>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</si>
  <si>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</si>
  <si>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</si>
  <si>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</si>
  <si>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</si>
  <si>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</si>
  <si>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</si>
  <si>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</si>
  <si>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</si>
  <si>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</si>
  <si>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</si>
  <si>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</si>
  <si>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</si>
  <si>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</si>
  <si>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</si>
  <si>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</si>
  <si>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</si>
  <si>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</si>
  <si>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</si>
  <si>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</si>
  <si>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</si>
  <si>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</si>
  <si>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</si>
  <si>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</si>
  <si>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</si>
  <si>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</si>
  <si>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</si>
  <si>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</si>
  <si>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</si>
  <si>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</si>
  <si>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</si>
  <si>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</si>
  <si>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</si>
  <si>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</si>
  <si>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</si>
  <si>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</si>
  <si>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</si>
  <si>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</si>
  <si>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</si>
  <si>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</si>
  <si>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</si>
  <si>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</si>
  <si>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</si>
  <si>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</si>
  <si>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</si>
  <si>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</si>
  <si>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</si>
  <si>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</si>
  <si>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</si>
  <si>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</si>
  <si>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</si>
  <si>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</si>
  <si>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</si>
  <si>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</si>
  <si>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</si>
  <si>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</si>
  <si>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</si>
  <si>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</si>
  <si>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</si>
  <si>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</si>
  <si>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</si>
  <si>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</si>
  <si>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</si>
  <si>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</si>
  <si>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</si>
  <si>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</si>
  <si>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</si>
  <si>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</si>
  <si>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</si>
  <si>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</si>
  <si>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</si>
  <si>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</si>
  <si>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</si>
  <si>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</si>
  <si>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</si>
  <si>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</si>
  <si>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</si>
  <si>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</si>
  <si>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</si>
  <si>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</si>
  <si>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</si>
  <si>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</si>
  <si>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</si>
  <si>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</si>
  <si>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</si>
  <si>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</si>
  <si>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</si>
  <si>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</si>
  <si>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</si>
  <si>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</si>
  <si>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</si>
  <si>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</si>
  <si>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</si>
  <si>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</si>
  <si>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</si>
  <si>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</si>
  <si>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</si>
  <si>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</si>
  <si>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</si>
  <si>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</si>
  <si>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</si>
  <si>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</si>
  <si>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</si>
  <si>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</si>
  <si>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</si>
  <si>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</si>
  <si>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</si>
  <si>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</si>
  <si>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</si>
  <si>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</si>
  <si>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</si>
  <si>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</si>
  <si>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</si>
  <si>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</si>
  <si>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</si>
  <si>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</si>
  <si>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</si>
  <si>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</si>
  <si>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</si>
  <si>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</si>
  <si>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</si>
  <si>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</si>
  <si>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</si>
  <si>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</si>
  <si>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</si>
  <si>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</si>
  <si>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</si>
  <si>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</si>
  <si>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</si>
  <si>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</si>
  <si>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</si>
  <si>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</si>
  <si>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</si>
  <si>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</si>
  <si>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</si>
  <si>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</si>
  <si>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</si>
  <si>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</si>
  <si>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</si>
  <si>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</si>
  <si>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</si>
  <si>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</si>
  <si>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</si>
  <si>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</si>
  <si>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</si>
  <si>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</si>
  <si>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</si>
  <si>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</si>
  <si>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</si>
  <si>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</si>
  <si>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</si>
  <si>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</si>
  <si>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</si>
  <si>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</si>
  <si>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</si>
  <si>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</si>
  <si>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</si>
  <si>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</si>
  <si>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</si>
  <si>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</si>
  <si>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</si>
  <si>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</si>
  <si>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</si>
  <si>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</si>
  <si>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</si>
  <si>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</si>
  <si>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</si>
  <si>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</si>
  <si>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</si>
  <si>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</si>
  <si>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</si>
  <si>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</si>
  <si>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</si>
  <si>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</si>
  <si>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</si>
  <si>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</si>
  <si>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</si>
  <si>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</si>
  <si>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</si>
  <si>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</si>
  <si>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</si>
  <si>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</si>
  <si>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</si>
  <si>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</si>
  <si>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</si>
  <si>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</si>
  <si>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</si>
  <si>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</si>
  <si>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</si>
  <si>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</si>
  <si>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</si>
  <si>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</si>
  <si>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</si>
  <si>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</si>
  <si>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</si>
  <si>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</si>
  <si>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</si>
  <si>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</si>
  <si>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</si>
  <si>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</si>
  <si>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</si>
  <si>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</si>
  <si>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</si>
  <si>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</si>
  <si>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</si>
  <si>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</si>
  <si>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</si>
  <si>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</si>
  <si>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</si>
  <si>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</si>
  <si>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</si>
  <si>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</si>
  <si>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</si>
  <si>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</si>
  <si>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</si>
  <si>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</si>
  <si>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</si>
  <si>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</si>
  <si>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</si>
  <si>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</si>
  <si>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</si>
  <si>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</si>
  <si>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</si>
  <si>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</si>
  <si>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</si>
  <si>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</si>
  <si>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</si>
  <si>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</si>
  <si>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</si>
  <si>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</si>
  <si>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</si>
  <si>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</si>
  <si>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</si>
  <si>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</si>
  <si>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</si>
  <si>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</si>
  <si>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</si>
  <si>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</si>
  <si>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</si>
  <si>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</si>
  <si>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</si>
  <si>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</si>
  <si>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</si>
  <si>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</si>
  <si>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</si>
  <si>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</si>
  <si>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</si>
  <si>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</si>
  <si>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</si>
  <si>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</si>
  <si>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</si>
  <si>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</si>
  <si>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</si>
  <si>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</si>
  <si>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</si>
  <si>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</si>
  <si>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</si>
  <si>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</si>
  <si>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</si>
  <si>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</si>
  <si>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</si>
  <si>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</si>
  <si>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</si>
  <si>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</si>
  <si>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</si>
  <si>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</si>
  <si>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</si>
  <si>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</si>
  <si>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</si>
  <si>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</si>
  <si>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</si>
  <si>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</si>
  <si>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</si>
  <si>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</si>
  <si>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</si>
  <si>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</si>
  <si>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</si>
  <si>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</si>
  <si>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</si>
  <si>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</si>
  <si>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</si>
  <si>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</si>
  <si>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</si>
  <si>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</si>
  <si>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</si>
  <si>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</si>
  <si>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</si>
  <si>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</si>
  <si>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</si>
  <si>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</si>
  <si>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</si>
  <si>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</si>
  <si>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</si>
  <si>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</si>
  <si>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</si>
  <si>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</si>
  <si>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</si>
  <si>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</si>
  <si>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</si>
  <si>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</si>
  <si>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</si>
  <si>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</si>
  <si>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</si>
  <si>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</si>
  <si>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</si>
  <si>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</si>
  <si>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</si>
  <si>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</si>
  <si>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</si>
  <si>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</si>
  <si>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</si>
  <si>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</si>
  <si>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</si>
  <si>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</si>
  <si>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</si>
  <si>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</si>
  <si>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</si>
  <si>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</si>
  <si>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</si>
  <si>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</si>
  <si>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</si>
  <si>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</si>
  <si>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</si>
  <si>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</si>
  <si>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</si>
  <si>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</si>
  <si>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</si>
  <si>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</si>
  <si>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</si>
  <si>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</si>
  <si>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</si>
  <si>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</si>
  <si>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</si>
  <si>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</si>
  <si>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</si>
  <si>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</si>
  <si>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</si>
  <si>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</si>
  <si>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</si>
  <si>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</si>
  <si>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</si>
  <si>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</si>
  <si>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</si>
  <si>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</si>
  <si>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</si>
  <si>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</si>
  <si>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</si>
  <si>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</si>
  <si>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</si>
  <si>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</si>
  <si>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</si>
  <si>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</si>
  <si>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</si>
  <si>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</si>
  <si>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</si>
  <si>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</si>
  <si>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</si>
  <si>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</si>
  <si>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</si>
  <si>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</si>
  <si>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</si>
  <si>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</si>
  <si>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</si>
  <si>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</si>
  <si>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</si>
  <si>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</si>
  <si>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</si>
  <si>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</si>
  <si>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</si>
  <si>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</si>
  <si>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</si>
  <si>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</si>
  <si>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</si>
  <si>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</si>
  <si>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</si>
  <si>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</si>
  <si>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</si>
  <si>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</si>
  <si>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</si>
  <si>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</si>
  <si>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</si>
  <si>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</si>
  <si>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</si>
  <si>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</si>
  <si>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</si>
  <si>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</si>
  <si>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</si>
  <si>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</si>
  <si>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</si>
  <si>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</si>
  <si>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</si>
  <si>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</si>
  <si>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</si>
  <si>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</si>
  <si>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</si>
  <si>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</si>
  <si>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</si>
  <si>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</si>
  <si>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</si>
  <si>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</si>
  <si>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</si>
  <si>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</si>
  <si>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</si>
  <si>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</si>
  <si>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</si>
  <si>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</si>
  <si>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</si>
  <si>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</si>
  <si>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</si>
  <si>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</si>
  <si>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</si>
  <si>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</si>
  <si>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</si>
  <si>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</si>
  <si>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</si>
  <si>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</si>
  <si>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</si>
  <si>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</si>
  <si>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</si>
  <si>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</si>
  <si>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</si>
  <si>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</si>
  <si>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</si>
  <si>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</si>
  <si>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</si>
  <si>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</si>
  <si>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</si>
  <si>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</si>
  <si>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</si>
  <si>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</si>
  <si>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</si>
  <si>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</si>
  <si>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</si>
  <si>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</si>
  <si>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</si>
  <si>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</si>
  <si>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</si>
  <si>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</si>
  <si>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</si>
  <si>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</si>
  <si>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</si>
  <si>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</si>
  <si>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</si>
  <si>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</si>
  <si>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</si>
  <si>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</si>
  <si>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</si>
  <si>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</si>
  <si>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</si>
  <si>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</si>
  <si>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</si>
  <si>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</si>
  <si>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</si>
  <si>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</si>
  <si>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</si>
  <si>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</si>
  <si>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</si>
  <si>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</si>
  <si>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</si>
  <si>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</si>
  <si>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</si>
  <si>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</si>
  <si>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</si>
  <si>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</si>
  <si>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</si>
  <si>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</si>
  <si>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</si>
  <si>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</si>
  <si>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</si>
  <si>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</si>
  <si>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</si>
  <si>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</si>
  <si>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</si>
  <si>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</si>
  <si>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</si>
  <si>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</si>
  <si>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</si>
  <si>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</si>
  <si>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</si>
  <si>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</si>
  <si>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</si>
  <si>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</si>
  <si>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</si>
  <si>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</si>
  <si>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</si>
  <si>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</si>
  <si>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</si>
  <si>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</si>
  <si>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</si>
  <si>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</si>
  <si>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</si>
  <si>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</si>
  <si>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</si>
  <si>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</si>
  <si>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</si>
  <si>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</si>
  <si>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</si>
  <si>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</si>
  <si>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</si>
  <si>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</si>
  <si>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</si>
  <si>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</si>
  <si>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</si>
  <si>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</si>
  <si>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</si>
  <si>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</si>
  <si>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</si>
  <si>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</si>
  <si>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</si>
  <si>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</si>
  <si>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</si>
  <si>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</si>
  <si>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</si>
  <si>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</si>
  <si>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</si>
  <si>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</si>
  <si>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</si>
  <si>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</si>
  <si>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</si>
  <si>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</si>
  <si>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</si>
  <si>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</si>
  <si>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</si>
  <si>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</si>
  <si>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</si>
  <si>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</si>
  <si>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</si>
  <si>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</si>
  <si>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</si>
  <si>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</si>
  <si>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</si>
  <si>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</si>
  <si>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</si>
  <si>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</si>
  <si>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</si>
  <si>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</si>
  <si>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</si>
  <si>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</si>
  <si>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</si>
  <si>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</si>
  <si>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</si>
  <si>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</si>
  <si>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</si>
  <si>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</si>
  <si>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</si>
  <si>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</si>
  <si>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</si>
  <si>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</si>
  <si>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</si>
  <si>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</si>
  <si>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</si>
  <si>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</si>
  <si>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</si>
  <si>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</si>
  <si>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</si>
  <si>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</si>
  <si>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</si>
  <si>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</si>
  <si>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</si>
  <si>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</si>
  <si>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</si>
  <si>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</si>
  <si>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</si>
  <si>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</si>
  <si>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</si>
  <si>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</si>
  <si>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</si>
  <si>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</si>
  <si>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</si>
  <si>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</si>
  <si>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</si>
  <si>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</si>
  <si>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</si>
  <si>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</si>
  <si>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</si>
  <si>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</si>
  <si>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</si>
  <si>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</si>
  <si>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</si>
  <si>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</si>
  <si>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</si>
  <si>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</si>
  <si>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</si>
  <si>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</si>
  <si>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</si>
  <si>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</si>
  <si>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</si>
  <si>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</si>
  <si>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</si>
  <si>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</si>
  <si>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</si>
  <si>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</si>
  <si>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</si>
  <si>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</si>
  <si>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</si>
  <si>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</si>
  <si>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</si>
  <si>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</si>
  <si>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</si>
  <si>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</si>
  <si>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</si>
  <si>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</si>
  <si>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</si>
  <si>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</si>
  <si>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</si>
  <si>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</si>
  <si>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</si>
  <si>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</si>
  <si>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</si>
  <si>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</si>
  <si>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</si>
  <si>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</si>
  <si>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</si>
  <si>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</si>
  <si>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</si>
  <si>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</si>
  <si>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</si>
  <si>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</si>
  <si>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</si>
  <si>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</si>
  <si>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</si>
  <si>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</si>
  <si>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</si>
  <si>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</si>
  <si>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</si>
  <si>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</si>
  <si>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</si>
  <si>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</si>
  <si>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</si>
  <si>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</si>
  <si>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</si>
  <si>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</si>
  <si>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</si>
  <si>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</si>
  <si>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</si>
  <si>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</si>
  <si>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</si>
  <si>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</si>
  <si>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</si>
  <si>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</si>
  <si>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</si>
  <si>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</si>
  <si>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</si>
  <si>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</si>
  <si>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</si>
  <si>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</si>
  <si>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</si>
  <si>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</si>
  <si>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</si>
  <si>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</si>
  <si>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</si>
  <si>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</si>
  <si>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</si>
  <si>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</si>
  <si>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</si>
  <si>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</si>
  <si>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</si>
  <si>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</si>
  <si>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</si>
  <si>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</si>
  <si>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</si>
  <si>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</si>
  <si>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</si>
  <si>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</si>
  <si>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</si>
  <si>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</si>
  <si>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</si>
  <si>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</si>
  <si>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</si>
  <si>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</si>
  <si>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</si>
  <si>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</si>
  <si>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</si>
  <si>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</si>
  <si>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</si>
  <si>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</si>
  <si>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</si>
  <si>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</si>
  <si>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</si>
  <si>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</si>
  <si>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</si>
  <si>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</si>
  <si>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</si>
  <si>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</si>
  <si>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</si>
  <si>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</si>
  <si>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</si>
  <si>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</si>
  <si>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</si>
  <si>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</si>
  <si>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</si>
  <si>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</si>
  <si>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</si>
  <si>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</si>
  <si>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</si>
  <si>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</si>
  <si>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</si>
  <si>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</si>
  <si>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</si>
  <si>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</si>
  <si>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</si>
  <si>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</si>
  <si>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</si>
  <si>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</si>
  <si>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</si>
  <si>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</si>
  <si>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</si>
  <si>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</si>
  <si>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</si>
  <si>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</si>
  <si>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</si>
  <si>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</si>
  <si>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</si>
  <si>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</si>
  <si>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</si>
  <si>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</si>
  <si>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</si>
  <si>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</si>
  <si>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</si>
  <si>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</si>
  <si>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</si>
  <si>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</si>
  <si>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</si>
  <si>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</si>
  <si>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</si>
  <si>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</si>
  <si>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</si>
  <si>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</si>
  <si>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</si>
  <si>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</si>
  <si>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</si>
  <si>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</si>
  <si>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</si>
  <si>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</si>
  <si>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</si>
  <si>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</si>
  <si>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</si>
  <si>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</si>
  <si>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</si>
  <si>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</si>
  <si>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</si>
  <si>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</si>
  <si>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</si>
  <si>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</si>
  <si>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</si>
  <si>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</si>
  <si>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</si>
  <si>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</si>
  <si>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</si>
  <si>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</si>
  <si>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</si>
  <si>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</si>
  <si>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</si>
  <si>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</si>
  <si>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</si>
  <si>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</si>
  <si>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</si>
  <si>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</si>
  <si>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</si>
  <si>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</si>
  <si>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</si>
  <si>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</si>
  <si>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</si>
  <si>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</si>
  <si>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</si>
  <si>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</si>
  <si>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</si>
  <si>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</si>
  <si>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</si>
  <si>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</si>
  <si>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</si>
  <si>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</si>
  <si>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</si>
  <si>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</si>
  <si>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</si>
  <si>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</si>
  <si>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</si>
  <si>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</si>
  <si>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</si>
  <si>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</si>
  <si>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</si>
  <si>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</si>
  <si>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</si>
  <si>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</si>
  <si>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</si>
  <si>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</si>
  <si>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</si>
  <si>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</si>
  <si>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</si>
  <si>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</si>
  <si>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</si>
  <si>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</si>
  <si>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</si>
  <si>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</si>
  <si>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</si>
  <si>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</si>
  <si>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</si>
  <si>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</si>
  <si>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</si>
  <si>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</si>
  <si>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</si>
  <si>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</si>
  <si>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</si>
  <si>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</si>
  <si>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</si>
  <si>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</si>
  <si>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</si>
  <si>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</si>
  <si>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</si>
  <si>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</si>
  <si>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</si>
  <si>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</si>
  <si>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</si>
  <si>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</si>
  <si>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</si>
  <si>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</si>
  <si>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</si>
  <si>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</si>
  <si>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</si>
  <si>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</si>
  <si>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</si>
  <si>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</si>
  <si>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</si>
  <si>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</si>
  <si>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</si>
  <si>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</si>
  <si>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</si>
  <si>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</si>
  <si>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</si>
  <si>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</si>
  <si>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</si>
  <si>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</si>
  <si>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</si>
  <si>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</si>
  <si>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</si>
  <si>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</si>
  <si>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</si>
  <si>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</si>
  <si>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</si>
  <si>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</si>
  <si>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</si>
  <si>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</si>
  <si>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</si>
  <si>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</si>
  <si>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</si>
  <si>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</si>
  <si>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</si>
  <si>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</si>
  <si>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</si>
  <si>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</si>
  <si>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</si>
  <si>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</si>
  <si>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</si>
  <si>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</si>
  <si>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</si>
  <si>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</si>
  <si>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</si>
  <si>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</si>
  <si>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</si>
  <si>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</si>
  <si>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</si>
  <si>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</si>
  <si>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</si>
  <si>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</si>
  <si>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</si>
  <si>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</si>
  <si>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</si>
  <si>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</si>
  <si>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</si>
  <si>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</si>
  <si>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</si>
  <si>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</si>
  <si>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</si>
  <si>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</si>
  <si>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</si>
  <si>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</si>
  <si>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</si>
  <si>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</si>
  <si>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</si>
  <si>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</si>
  <si>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</si>
  <si>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</si>
  <si>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</si>
  <si>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</si>
  <si>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</si>
  <si>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</si>
  <si>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</si>
  <si>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</si>
  <si>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</si>
  <si>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</si>
  <si>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</si>
  <si>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</si>
  <si>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</si>
  <si>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</si>
  <si>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</si>
  <si>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</si>
  <si>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</si>
  <si>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</si>
  <si>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</si>
  <si>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</si>
  <si>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</si>
  <si>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</si>
  <si>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</si>
  <si>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</si>
  <si>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</si>
  <si>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</si>
  <si>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</si>
  <si>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</si>
  <si>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</si>
  <si>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</si>
  <si>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</si>
  <si>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</si>
  <si>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</si>
  <si>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</si>
  <si>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</si>
  <si>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</si>
  <si>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</si>
  <si>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</si>
  <si>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</si>
  <si>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</si>
  <si>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</si>
  <si>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</si>
  <si>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</si>
  <si>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</si>
  <si>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</si>
  <si>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</si>
  <si>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</si>
  <si>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</si>
  <si>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</si>
  <si>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</si>
  <si>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</si>
  <si>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</si>
  <si>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</si>
  <si>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</si>
  <si>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</si>
  <si>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</si>
  <si>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</si>
  <si>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</si>
  <si>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</si>
  <si>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</si>
  <si>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</si>
  <si>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</si>
  <si>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</si>
  <si>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</si>
  <si>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</si>
  <si>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</si>
  <si>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</si>
  <si>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</si>
  <si>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</si>
  <si>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</si>
  <si>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</si>
  <si>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</si>
  <si>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</si>
  <si>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</si>
  <si>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</si>
  <si>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</si>
  <si>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</si>
  <si>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</si>
  <si>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</si>
  <si>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</si>
  <si>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</si>
  <si>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</si>
  <si>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</si>
  <si>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</si>
  <si>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</si>
  <si>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</si>
  <si>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</si>
  <si>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</si>
  <si>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</si>
  <si>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</si>
  <si>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</si>
  <si>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</si>
  <si>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</si>
  <si>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</si>
  <si>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</si>
  <si>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</si>
  <si>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</si>
  <si>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</si>
  <si>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</si>
  <si>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</si>
  <si>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</si>
  <si>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</si>
  <si>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</si>
  <si>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</si>
  <si>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</si>
  <si>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</si>
  <si>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</si>
  <si>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</si>
  <si>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</si>
  <si>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</si>
  <si>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</si>
  <si>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</si>
  <si>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</si>
  <si>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</si>
  <si>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</si>
  <si>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</si>
  <si>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</si>
  <si>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</si>
  <si>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</si>
  <si>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</si>
  <si>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</si>
  <si>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</si>
  <si>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</si>
  <si>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</si>
  <si>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</si>
  <si>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</si>
  <si>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</si>
  <si>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</si>
  <si>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</si>
  <si>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</si>
  <si>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</si>
  <si>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</si>
  <si>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</si>
  <si>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</si>
  <si>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</si>
  <si>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</si>
  <si>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</si>
  <si>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</si>
  <si>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</si>
  <si>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</si>
  <si>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</si>
  <si>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</si>
  <si>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</si>
  <si>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</si>
  <si>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</si>
  <si>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</si>
  <si>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</si>
  <si>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</si>
  <si>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</si>
  <si>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</si>
  <si>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</si>
  <si>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</si>
  <si>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</si>
  <si>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</si>
  <si>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</si>
  <si>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</si>
  <si>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</si>
  <si>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</si>
  <si>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</si>
  <si>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</si>
  <si>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</si>
  <si>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</si>
  <si>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</si>
  <si>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</si>
  <si>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</si>
  <si>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</si>
  <si>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</si>
  <si>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</si>
  <si>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</si>
  <si>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</si>
  <si>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</si>
  <si>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</si>
  <si>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</si>
  <si>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</si>
  <si>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</si>
  <si>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</si>
  <si>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</si>
  <si>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</si>
  <si>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</si>
  <si>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</si>
  <si>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</si>
  <si>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</si>
  <si>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</si>
  <si>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</si>
  <si>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</si>
  <si>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</si>
  <si>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</si>
  <si>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</si>
  <si>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</si>
  <si>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</si>
  <si>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</si>
  <si>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</si>
  <si>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</si>
  <si>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</si>
  <si>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</si>
  <si>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</si>
  <si>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</si>
  <si>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</si>
  <si>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</si>
  <si>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</si>
  <si>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</si>
  <si>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</si>
  <si>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</si>
  <si>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</si>
  <si>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</si>
  <si>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</si>
  <si>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</si>
  <si>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</si>
  <si>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</si>
  <si>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</si>
  <si>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</si>
  <si>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</si>
  <si>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</si>
  <si>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</si>
  <si>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20-563-1927</t>
  </si>
  <si>
    <t>D-U-N-S</t>
  </si>
  <si>
    <t>https://cdn.hammfg.com/compliance/conflict-minerals/conflict-minerals-policy-2025.pdf</t>
  </si>
  <si>
    <t>Hammond Manufacturing Company Limited</t>
  </si>
  <si>
    <t>394 Edinburgh Road North, Guelph, Ontario, Canada  N1H 1E5</t>
  </si>
  <si>
    <t>Ross Hammond</t>
  </si>
  <si>
    <t>rnhammond@hammfg.com</t>
  </si>
  <si>
    <t>1 519 886 7170</t>
  </si>
  <si>
    <t>Compliance Manager</t>
  </si>
  <si>
    <t>Supplier reporting is in early stages, not all companies are prepared to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</si>
</sst>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42"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rnhammond@hammfg.com" TargetMode="External"/><Relationship Id="rId2" Type="http://schemas.openxmlformats.org/officeDocument/2006/relationships/hyperlink" Target="mailto:rnhammond@hammfg.com" TargetMode="External"/><Relationship Id="rId1" Type="http://schemas.openxmlformats.org/officeDocument/2006/relationships/hyperlink" Target="https://cdn.hammfg.com/compliance/conflict-minerals/conflict-minerals-policy-2025.pdf"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C84A5FA7-47D6-4D65-B5FC-3E9209A91A29}"/>
    </customSheetView>
    <customSheetView guid="{C59130F4-2E03-5E48-94CE-6E4A0484DB9E}" showAutoFilter="1">
      <selection activeCell="E4" sqref="E4"/>
      <pageMargins left="0" right="0" top="0" bottom="0" header="0" footer="0"/>
      <pageSetup paperSize="9" orientation="portrait"/>
      <headerFooter alignWithMargins="0"/>
      <autoFilter ref="B1:N1" xr:uid="{414DF882-7A1B-474D-B255-9450F8185667}"/>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694306DB-361B-4B97-A09F-886A25226AC7}"/>
    </customSheetView>
    <customSheetView guid="{C59130F4-2E03-5E48-94CE-6E4A0484DB9E}" showAutoFilter="1">
      <selection activeCell="C1" sqref="C1:D65536"/>
      <pageMargins left="0" right="0" top="0" bottom="0" header="0" footer="0"/>
      <pageSetup orientation="portrait"/>
      <headerFooter alignWithMargins="0"/>
      <autoFilter ref="B1:C1" xr:uid="{032B56F0-1BE9-4B76-A315-698FD564F826}"/>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27" sqref="D27:E2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5.75">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75">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09" t="s">
        <v>20054</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45" t="s">
        <v>19</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v>
      </c>
      <c r="C10" s="112"/>
      <c r="D10" s="416"/>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75">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75">
      <c r="A12" s="31"/>
      <c r="B12" s="426" t="str">
        <f ca="1">OFFSET(L!$C$1,MATCH("Declaration"&amp;ADDRESS(ROW(),COLUMN(),4),L!$A:$A,0)-1,SL,,)</f>
        <v>Select Minerals/Metals in Scope (*):</v>
      </c>
      <c r="C12" s="112"/>
      <c r="D12" s="372" t="s">
        <v>40</v>
      </c>
      <c r="E12" s="428" t="s">
        <v>18641</v>
      </c>
      <c r="F12" s="429"/>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27" t="e">
        <f ca="1">OFFSET(L!$C$1,MATCH("Declaration"&amp;ADDRESS(ROW(),COLUMN(),4),L!$A:$A,0)-1,SL,,)</f>
        <v>#N/A</v>
      </c>
      <c r="C13" s="112"/>
      <c r="D13" s="372" t="s">
        <v>18644</v>
      </c>
      <c r="E13" s="428" t="s">
        <v>41</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30"/>
      <c r="C14" s="112"/>
      <c r="D14" s="298"/>
      <c r="E14" s="432"/>
      <c r="F14" s="433"/>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12" t="s">
        <v>20051</v>
      </c>
      <c r="E16" s="413"/>
      <c r="F16" s="413"/>
      <c r="G16" s="413"/>
      <c r="H16" s="413"/>
      <c r="I16" s="413"/>
      <c r="J16" s="414"/>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12" t="s">
        <v>20052</v>
      </c>
      <c r="E17" s="413"/>
      <c r="F17" s="413"/>
      <c r="G17" s="413"/>
      <c r="H17" s="413"/>
      <c r="I17" s="413"/>
      <c r="J17" s="414"/>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12" t="s">
        <v>20055</v>
      </c>
      <c r="E18" s="413"/>
      <c r="F18" s="413"/>
      <c r="G18" s="413"/>
      <c r="H18" s="413"/>
      <c r="I18" s="413"/>
      <c r="J18" s="414"/>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12" t="s">
        <v>20056</v>
      </c>
      <c r="E19" s="413"/>
      <c r="F19" s="413"/>
      <c r="G19" s="413"/>
      <c r="H19" s="413"/>
      <c r="I19" s="413"/>
      <c r="J19" s="414"/>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4" t="s">
        <v>20057</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12" t="s">
        <v>20058</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12" t="s">
        <v>20056</v>
      </c>
      <c r="E22" s="413"/>
      <c r="F22" s="413"/>
      <c r="G22" s="413"/>
      <c r="H22" s="413"/>
      <c r="I22" s="413"/>
      <c r="J22" s="414"/>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12" t="s">
        <v>20059</v>
      </c>
      <c r="E23" s="413"/>
      <c r="F23" s="413"/>
      <c r="G23" s="413"/>
      <c r="H23" s="413"/>
      <c r="I23" s="413"/>
      <c r="J23" s="414"/>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34" t="s">
        <v>20057</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12" t="s">
        <v>20058</v>
      </c>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40">
        <v>45930</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37" t="s">
        <v>22</v>
      </c>
      <c r="E30" s="438"/>
      <c r="F30" s="8"/>
      <c r="G30" s="400"/>
      <c r="H30" s="401"/>
      <c r="I30" s="401"/>
      <c r="J30" s="402"/>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9" t="str">
        <f t="shared" si="32"/>
        <v>Copper(*)</v>
      </c>
      <c r="C31" s="28"/>
      <c r="D31" s="437" t="s">
        <v>18639</v>
      </c>
      <c r="E31" s="438"/>
      <c r="F31" s="8"/>
      <c r="G31" s="400" t="s">
        <v>20060</v>
      </c>
      <c r="H31" s="401"/>
      <c r="I31" s="401"/>
      <c r="J31" s="402"/>
      <c r="K31" s="29"/>
      <c r="L31" s="105"/>
      <c r="O31" s="38" t="str">
        <f t="shared" ref="O31:O39" si="33">IF(B31="","","(*)")</f>
        <v>(*)</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2.5">
      <c r="A32" s="34"/>
      <c r="B32" s="299" t="str">
        <f t="shared" si="32"/>
        <v>Graphite(*)</v>
      </c>
      <c r="C32" s="28"/>
      <c r="D32" s="437" t="s">
        <v>22</v>
      </c>
      <c r="E32" s="438"/>
      <c r="F32" s="8"/>
      <c r="G32" s="400"/>
      <c r="H32" s="401"/>
      <c r="I32" s="401"/>
      <c r="J32" s="402"/>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37" t="s">
        <v>22</v>
      </c>
      <c r="E33" s="438"/>
      <c r="F33" s="8"/>
      <c r="G33" s="400"/>
      <c r="H33" s="401"/>
      <c r="I33" s="401"/>
      <c r="J33" s="402"/>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37" t="s">
        <v>22</v>
      </c>
      <c r="E34" s="438"/>
      <c r="F34" s="8"/>
      <c r="G34" s="400"/>
      <c r="H34" s="401"/>
      <c r="I34" s="401"/>
      <c r="J34" s="402"/>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37" t="s">
        <v>18639</v>
      </c>
      <c r="E35" s="438"/>
      <c r="F35" s="8"/>
      <c r="G35" s="400" t="s">
        <v>20060</v>
      </c>
      <c r="H35" s="401"/>
      <c r="I35" s="401"/>
      <c r="J35" s="402"/>
      <c r="K35" s="29"/>
      <c r="L35" s="105"/>
      <c r="O35" s="38" t="str">
        <f t="shared" si="33"/>
        <v>(*)</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 xml:space="preserve">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6</v>
      </c>
      <c r="Q41" s="38" t="str">
        <f>IF(P41=AA23,"","(*)")</f>
        <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37"/>
      <c r="E42" s="438"/>
      <c r="F42" s="8"/>
      <c r="G42" s="400"/>
      <c r="H42" s="401"/>
      <c r="I42" s="401"/>
      <c r="J42" s="402"/>
      <c r="K42" s="29"/>
      <c r="L42" s="105"/>
      <c r="P42" s="301" t="str">
        <f>IF(OR(D30="No",D30="Unknown",D30="Not declaring"),"",O30)</f>
        <v/>
      </c>
      <c r="R42" s="2"/>
      <c r="S42" s="302" t="str">
        <f>IF(COUNTIF(D42,"Yes"),AA12,"")</f>
        <v/>
      </c>
      <c r="T42" s="303" t="str">
        <f>IF(S43="",S42,IF(S42="",S43,IF(S42&gt;S43,S43,S42)))</f>
        <v/>
      </c>
      <c r="U42" s="303" t="str">
        <f>T42</f>
        <v/>
      </c>
      <c r="V42" s="303" t="str">
        <f t="shared" ref="V42" si="37">IF(U43="",U42,IF(U42="",U43,IF(U42&gt;U43,U43,U42)))</f>
        <v/>
      </c>
      <c r="W42" s="303" t="str">
        <f t="shared" ref="W42" si="38">V42</f>
        <v/>
      </c>
      <c r="X42" s="303" t="str">
        <f t="shared" ref="X42" si="39">IF(W43="",W42,IF(W42="",W43,IF(W42&gt;W43,W43,W42)))</f>
        <v/>
      </c>
      <c r="Y42" s="303" t="str">
        <f t="shared" ref="Y42" si="40">X42</f>
        <v/>
      </c>
      <c r="Z42" s="303" t="str">
        <f t="shared" ref="Z42" si="41">IF(Y43="",Y42,IF(Y42="",Y43,IF(Y42&gt;Y43,Y43,Y42)))</f>
        <v/>
      </c>
      <c r="AA42" s="303" t="str">
        <f t="shared" ref="AA42" si="42">Z42</f>
        <v/>
      </c>
      <c r="AB42" s="303" t="str">
        <f t="shared" ref="AB42" si="43">IF(AA43="",AA42,IF(AA42="",AA43,IF(AA42&gt;AA43,AA43,AA42)))</f>
        <v/>
      </c>
      <c r="AC42" s="303" t="str">
        <f t="shared" ref="AC42" si="44">AB42</f>
        <v/>
      </c>
      <c r="AD42" s="2"/>
      <c r="AE42" s="2"/>
      <c r="AF42" s="2"/>
      <c r="AG42" s="2"/>
    </row>
    <row r="43" spans="1:33" ht="22.5">
      <c r="A43" s="34"/>
      <c r="B43" s="300" t="str">
        <f t="shared" si="36"/>
        <v>Copper</v>
      </c>
      <c r="C43" s="28"/>
      <c r="D43" s="437"/>
      <c r="E43" s="438"/>
      <c r="F43" s="8"/>
      <c r="G43" s="400"/>
      <c r="H43" s="401"/>
      <c r="I43" s="401"/>
      <c r="J43" s="402"/>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2.5">
      <c r="A44" s="34"/>
      <c r="B44" s="300" t="str">
        <f t="shared" si="36"/>
        <v>Graphite</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Lithium</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37"/>
      <c r="E46" s="438"/>
      <c r="F46" s="8"/>
      <c r="G46" s="400"/>
      <c r="H46" s="401"/>
      <c r="I46" s="401"/>
      <c r="J46" s="402"/>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37"/>
      <c r="E47" s="438"/>
      <c r="F47" s="8"/>
      <c r="G47" s="400"/>
      <c r="H47" s="401"/>
      <c r="I47" s="401"/>
      <c r="J47" s="402"/>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 xml:space="preserve">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6</v>
      </c>
      <c r="Q53" s="38" t="str">
        <f>IF(P53=AA23,"","(*)")</f>
        <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7"/>
      <c r="E54" s="438"/>
      <c r="F54" s="40"/>
      <c r="G54" s="400"/>
      <c r="H54" s="401"/>
      <c r="I54" s="401"/>
      <c r="J54" s="402"/>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37"/>
      <c r="E55" s="438"/>
      <c r="F55" s="40"/>
      <c r="G55" s="400"/>
      <c r="H55" s="401"/>
      <c r="I55" s="401"/>
      <c r="J55" s="402"/>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37"/>
      <c r="E59" s="438"/>
      <c r="F59" s="40"/>
      <c r="G59" s="400"/>
      <c r="H59" s="401"/>
      <c r="I59" s="401"/>
      <c r="J59" s="402"/>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45" customHeight="1">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7"/>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37"/>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37"/>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7"/>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37"/>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37"/>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7"/>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37"/>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37"/>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7"/>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37"/>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37"/>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Answer the Following Questions at a Company Level</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25</v>
      </c>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37"/>
      <c r="E117" s="438"/>
      <c r="F117" s="50"/>
      <c r="G117" s="454" t="s">
        <v>20053</v>
      </c>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7" t="s">
        <v>25</v>
      </c>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37" t="s">
        <v>38</v>
      </c>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37" t="s">
        <v>25</v>
      </c>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37" t="s">
        <v>25</v>
      </c>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37" t="s">
        <v>25</v>
      </c>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37" t="s">
        <v>38</v>
      </c>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t="s">
        <v>25</v>
      </c>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2" t="s">
        <v>32</v>
      </c>
      <c r="E133" s="463"/>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37" t="s">
        <v>25</v>
      </c>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37" t="s">
        <v>25</v>
      </c>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G117" r:id="rId1" xr:uid="{578F7F32-7F71-4ECD-98E2-A68B43F819A7}"/>
    <hyperlink ref="D20" r:id="rId2" xr:uid="{A87885FE-9384-4518-843E-B8AF5E8FAC1E}"/>
    <hyperlink ref="D24" r:id="rId3" xr:uid="{A194EE9A-31D3-439F-AB94-91497E70B39F}"/>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25">
      <c r="A5" s="198"/>
      <c r="B5" s="304" t="str">
        <f>IF(LEN(A5)=0,"",INDEX('Smelter Look-up'!$A:$A,MATCH($A5,'Smelter Look-up'!$E:$E,0)))</f>
        <v/>
      </c>
      <c r="C5" s="152" t="str">
        <f>IF(LEN(A5)=0,"",INDEX('Smelter Look-up'!$C:$C,MATCH($A5,'Smelter Look-up'!$E:$E,0)))</f>
        <v/>
      </c>
      <c r="D5" s="149"/>
      <c r="E5" s="149" t="str">
        <f ca="1">IF(ISERROR($V5),"",OFFSET('Smelter Look-up'!$D$4,$V5-4,0)&amp;"")</f>
        <v/>
      </c>
      <c r="F5" s="149" t="str">
        <f ca="1">IF(ISERROR($V5),"",OFFSET('Smelter Look-up'!$E$4,$V5-4,0))</f>
        <v/>
      </c>
      <c r="G5" s="149" t="str">
        <f ca="1">IF(C5=$X$4,"Enter smelter details",IF(ISERROR($V5),"",OFFSET('Smelter Look-up'!$F$4,$V5-4,0)))</f>
        <v/>
      </c>
      <c r="H5" s="206" t="str">
        <f ca="1">IF(ISERROR($V5),"",OFFSET('Smelter Look-up'!$G$4,$V5-4,0))</f>
        <v/>
      </c>
      <c r="I5" s="207" t="str">
        <f ca="1">IF(ISERROR($V5),"",OFFSET('Smelter Look-up'!$H$4,$V5-4,0))</f>
        <v/>
      </c>
      <c r="J5" s="207" t="str">
        <f ca="1">IF(ISERROR($V5),"",OFFSET('Smelter Look-up'!$I$4,$V5-4,0))</f>
        <v/>
      </c>
      <c r="K5" s="150"/>
      <c r="L5" s="150"/>
      <c r="M5" s="150"/>
      <c r="N5" s="150"/>
      <c r="O5" s="150"/>
      <c r="P5" s="209"/>
      <c r="Q5" s="151"/>
      <c r="R5" s="149" t="str">
        <f ca="1">IF(ISERROR($V5),"",OFFSET('Smelter Look-up'!$C$4,$V5-4,0)&amp;"")</f>
        <v/>
      </c>
      <c r="S5" s="155" t="str">
        <f t="shared" ref="S5:S12" ca="1" si="0">IF(B5="","",IF(ISERROR(MATCH($E5,CL,0)),"Unknown",INDIRECT("'C'!$A$"&amp;MATCH($E5,CL,0)+1)))</f>
        <v/>
      </c>
      <c r="T5" s="155" t="str">
        <f ca="1">IF(B5="","",IF(ISERROR(MATCH($J5,SorP!$B$1:$B$6226,0)),"",INDIRECT("'SorP'!$A$"&amp;MATCH($S5&amp;$J5,SorP!C:C,0))))</f>
        <v/>
      </c>
      <c r="U5" s="168"/>
      <c r="V5" s="169" t="e">
        <f>IF(C5="",NA(),MATCH($B5&amp;$C5,'Smelter Look-up'!$J:$J,0))</f>
        <v>#N/A</v>
      </c>
      <c r="X5" s="170">
        <f t="shared" ref="X5:X12" ca="1" si="1">IF(AND(C5="Smelter not listed",OR(LEN(D5)=0,LEN(E5)=0)),1,0)</f>
        <v>0</v>
      </c>
      <c r="AB5" s="314" t="str">
        <f t="shared" ref="AB5:AB12" si="2">IF(C5="","",B5)</f>
        <v/>
      </c>
    </row>
    <row r="6" spans="1:34" s="170" customFormat="1" ht="20.25">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4" t="str">
        <f t="shared" si="2"/>
        <v/>
      </c>
    </row>
    <row r="7" spans="1:34" s="170" customFormat="1" ht="20.25">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Hammond Manufacturing Company Limited</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Ross Hammond</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rnhammond@hammfg.com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1 519 886 7170</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Ross Hammond</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rnhammond@hammfg.com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45930</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Not declaring</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Not declaring</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 xml:space="preserve">2) Does any of the specified mineral/metal remain in the product(s)? </v>
      </c>
      <c r="B27" s="82"/>
      <c r="C27" s="82"/>
      <c r="D27" s="86"/>
      <c r="E27" s="16" t="s">
        <v>15</v>
      </c>
      <c r="F27" s="83"/>
      <c r="J27" s="132"/>
    </row>
    <row r="28" spans="1:10" ht="39">
      <c r="A28" s="80" t="str">
        <f>Declaration!B42</f>
        <v>Cobalt</v>
      </c>
      <c r="B28" s="79">
        <f>Declaration!D42</f>
        <v>0</v>
      </c>
      <c r="C28" s="136" t="str">
        <f t="shared" ref="C28:C37" ca="1" si="9">IF(H28=1,J28,I28)</f>
        <v>Complete</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f>Declaration!D43</f>
        <v>0</v>
      </c>
      <c r="C29" s="136" t="str">
        <f t="shared" ca="1" si="9"/>
        <v>Complete</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 xml:space="preserve">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f>Declaration!D55</f>
        <v>0</v>
      </c>
      <c r="C40" s="136" t="str">
        <f t="shared" ca="1" si="3"/>
        <v>Complete</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f>Declaration!D67</f>
        <v>0</v>
      </c>
      <c r="C51" s="136" t="str">
        <f t="shared" ref="C51:C59" ca="1" si="20">IF(H51=1,J51,I51)</f>
        <v>Complete</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f>Declaration!D79</f>
        <v>0</v>
      </c>
      <c r="C62" s="136" t="str">
        <f t="shared" ca="1" si="3"/>
        <v>Complete</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f>Declaration!D91</f>
        <v>0</v>
      </c>
      <c r="C73" s="136" t="str">
        <f t="shared" ref="C73:C81" ca="1" si="31">IF(H73=1,J73,I73)</f>
        <v>Complete</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f>Declaration!D103</f>
        <v>0</v>
      </c>
      <c r="C84" s="136" t="str">
        <f t="shared" ca="1" si="36"/>
        <v>Complete</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0</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 xml:space="preserve">B. Is your responsible minerals sourcing policy publicly available on your website? (Note – If yes, the user shall specify the URL in the comment field.) </v>
      </c>
      <c r="B95" s="79">
        <f>Declaration!D117</f>
        <v>0</v>
      </c>
      <c r="C95" s="136" t="str">
        <f ca="1">IF(H95=1,J95,I95)</f>
        <v>Complete</v>
      </c>
      <c r="D95" s="321" t="str">
        <f>IF(H95=1,"Click here to answer question (B)","")</f>
        <v/>
      </c>
      <c r="E95" s="16" t="s">
        <v>15</v>
      </c>
      <c r="F95" s="84">
        <f t="shared" ref="F95:F111" si="43">F$94</f>
        <v>0</v>
      </c>
      <c r="G95" s="62">
        <f t="shared" si="14"/>
        <v>1</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https://cdn.hammfg.com/compliance/conflict-minerals/conflict-minerals-policy-2025.pdf</v>
      </c>
      <c r="C96" s="79" t="str">
        <f ca="1">IF(H96=1,J96,I96)</f>
        <v>Complete</v>
      </c>
      <c r="D96" s="322" t="str">
        <f>IF(H96=1,"Click here to answer question (C)","")</f>
        <v/>
      </c>
      <c r="E96" s="16" t="s">
        <v>15</v>
      </c>
      <c r="F96" s="84">
        <f>IF(AND(F95=1,B95="Yes"),1,0)</f>
        <v>0</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0</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 when more processors are validated</v>
      </c>
      <c r="C99" s="136" t="str">
        <f t="shared" ca="1" si="44"/>
        <v>Complete</v>
      </c>
      <c r="D99" s="321" t="str">
        <f>IF(H99=1,"Click here to answer question (C)","")</f>
        <v/>
      </c>
      <c r="E99" s="16"/>
      <c r="F99" s="84">
        <f t="shared" ref="F99:F103" si="45">F40</f>
        <v>0</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t="str">
        <f>Declaration!D122</f>
        <v>Yes</v>
      </c>
      <c r="C100" s="136" t="str">
        <f t="shared" ca="1" si="44"/>
        <v>Complete</v>
      </c>
      <c r="D100" s="321" t="str">
        <f t="shared" ref="D100:D103" si="46">IF(H100=1,"Click here to answer question (C)","")</f>
        <v/>
      </c>
      <c r="E100" s="16"/>
      <c r="F100" s="84">
        <f t="shared" si="45"/>
        <v>0</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t="str">
        <f>Declaration!D123</f>
        <v>Yes</v>
      </c>
      <c r="C101" s="136" t="str">
        <f t="shared" ca="1" si="44"/>
        <v>Complete</v>
      </c>
      <c r="D101" s="321" t="str">
        <f t="shared" si="46"/>
        <v/>
      </c>
      <c r="E101" s="16"/>
      <c r="F101" s="84">
        <f t="shared" si="45"/>
        <v>0</v>
      </c>
      <c r="G101" s="62">
        <f t="shared" si="47"/>
        <v>0</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t="str">
        <f>Declaration!D124</f>
        <v>Yes</v>
      </c>
      <c r="C102" s="136" t="str">
        <f t="shared" ca="1" si="44"/>
        <v>Complete</v>
      </c>
      <c r="D102" s="321" t="str">
        <f t="shared" si="46"/>
        <v/>
      </c>
      <c r="E102" s="16"/>
      <c r="F102" s="84">
        <f t="shared" si="45"/>
        <v>0</v>
      </c>
      <c r="G102" s="62">
        <f t="shared" si="47"/>
        <v>0</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 when more processors are validated</v>
      </c>
      <c r="C103" s="136" t="str">
        <f t="shared" ca="1" si="44"/>
        <v>Complete</v>
      </c>
      <c r="D103" s="321" t="str">
        <f t="shared" si="46"/>
        <v/>
      </c>
      <c r="E103" s="16"/>
      <c r="F103" s="84">
        <f t="shared" si="45"/>
        <v>0</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0</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0</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0</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t="str">
        <f>Declaration!D137</f>
        <v>Yes</v>
      </c>
      <c r="C111" s="136" t="str">
        <f t="shared" ca="1" si="44"/>
        <v>Complete</v>
      </c>
      <c r="D111" s="321" t="str">
        <f>IF(H111=1,"Click here to answer question (G)","")</f>
        <v/>
      </c>
      <c r="E111" s="16" t="s">
        <v>15</v>
      </c>
      <c r="F111" s="84">
        <f t="shared" si="43"/>
        <v>0</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0</v>
      </c>
      <c r="G114" s="62">
        <f>IF(AND(COUNTIF(SmelterIdetifiedForMetal,A114)&gt;0,COUNTIF('Smelter List'!AB$5:AB$2504,A114)&gt;0),0,1)</f>
        <v>1</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9" t="str">
        <f>IF(H115=0,"","Click here to provide smelter information")</f>
        <v/>
      </c>
      <c r="E115" s="16"/>
      <c r="F115" s="84">
        <f>F40</f>
        <v>0</v>
      </c>
      <c r="G115" s="62">
        <f>IF(AND(COUNTIF(SmelterIdetifiedForMetal,A115)&gt;0,COUNTIF('Smelter List'!AB$5:AB$2504,A115)&gt;0),0,1)</f>
        <v>1</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9" t="str">
        <f t="shared" si="51"/>
        <v/>
      </c>
      <c r="E117" s="16"/>
      <c r="F117" s="84">
        <f t="shared" si="52"/>
        <v>0</v>
      </c>
      <c r="G117" s="62">
        <f>IF(AND(COUNTIF(SmelterIdetifiedForMetal,A117)&gt;0,COUNTIF('Smelter List'!AB$5:AB$2504,A117)&gt;0),0,1)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9" t="str">
        <f t="shared" si="51"/>
        <v/>
      </c>
      <c r="E118" s="16"/>
      <c r="F118" s="84">
        <f t="shared" si="52"/>
        <v>0</v>
      </c>
      <c r="G118" s="62">
        <f>IF(AND(COUNTIF(SmelterIdetifiedForMetal,A118)&gt;0,COUNTIF('Smelter List'!AB$5:AB$2504,A118)&gt;0),0,1)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9" t="str">
        <f t="shared" si="51"/>
        <v/>
      </c>
      <c r="E119" s="16"/>
      <c r="F119" s="84">
        <f t="shared" si="52"/>
        <v>0</v>
      </c>
      <c r="G119" s="62">
        <f>IF(AND(COUNTIF(SmelterIdetifiedForMetal,A119)&gt;0,COUNTIF('Smelter List'!AB$5:AB$2504,A119)&gt;0),0,1)</f>
        <v>1</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Ross N. Hammond</cp:lastModifiedBy>
  <cp:revision/>
  <dcterms:created xsi:type="dcterms:W3CDTF">2010-06-21T21:00:23Z</dcterms:created>
  <dcterms:modified xsi:type="dcterms:W3CDTF">2025-09-30T11:37:31Z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