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S:\Customer Service\Compliance Documents\Conflict Minerals\"/>
    </mc:Choice>
  </mc:AlternateContent>
  <xr:revisionPtr revIDLastSave="0" documentId="14_{B73BD5DC-4F80-4967-9C13-B7BCF74E11C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51840" windowHeight="21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8" i="5"/>
  <c r="R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J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H6"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I6" i="5"/>
  <c r="F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X5"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F5"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6"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I5" i="5"/>
  <c r="R17"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1" i="5"/>
  <c r="AB8" i="5"/>
  <c r="AB9" i="5"/>
  <c r="AB13" i="5"/>
  <c r="AB16" i="5"/>
  <c r="AB15" i="5"/>
  <c r="AB7" i="5"/>
  <c r="AB12" i="5"/>
  <c r="AB14" i="5"/>
  <c r="AB10"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5" i="5"/>
  <c r="I15" i="5"/>
  <c r="H15" i="5"/>
  <c r="F15" i="5"/>
  <c r="I9" i="5"/>
  <c r="F9" i="5"/>
  <c r="R9" i="5"/>
  <c r="H9" i="5"/>
  <c r="H12" i="5"/>
  <c r="R12" i="5"/>
  <c r="I12" i="5"/>
  <c r="F12" i="5"/>
  <c r="H16" i="5"/>
  <c r="I16" i="5"/>
  <c r="R16" i="5"/>
  <c r="F16" i="5"/>
  <c r="G66" i="6"/>
  <c r="H66" i="6"/>
  <c r="C66" i="6"/>
  <c r="G67" i="6"/>
  <c r="H67" i="6"/>
  <c r="D67" i="6"/>
  <c r="G65" i="6"/>
  <c r="H65" i="6"/>
  <c r="C65" i="6"/>
  <c r="I11" i="5"/>
  <c r="R11" i="5"/>
  <c r="F11" i="5"/>
  <c r="H11" i="5"/>
  <c r="H8" i="5"/>
  <c r="I8" i="5"/>
  <c r="R8" i="5"/>
  <c r="F8" i="5"/>
  <c r="R7" i="5"/>
  <c r="H7" i="5"/>
  <c r="I7" i="5"/>
  <c r="F7" i="5"/>
  <c r="H14" i="5"/>
  <c r="I14" i="5"/>
  <c r="F14" i="5"/>
  <c r="R14" i="5"/>
  <c r="H10" i="5"/>
  <c r="R10" i="5"/>
  <c r="F10" i="5"/>
  <c r="I10" i="5"/>
  <c r="I13" i="5"/>
  <c r="R13" i="5"/>
  <c r="H13" i="5"/>
  <c r="F13" i="5"/>
  <c r="C49" i="6"/>
  <c r="C47" i="6"/>
  <c r="C60" i="6"/>
  <c r="D60" i="6"/>
  <c r="D58" i="6"/>
  <c r="C58" i="6"/>
  <c r="D63" i="6"/>
  <c r="C63" i="6"/>
  <c r="C62" i="6"/>
  <c r="D62" i="6"/>
  <c r="C54" i="6"/>
  <c r="D54" i="6"/>
  <c r="D57" i="6"/>
  <c r="C57" i="6"/>
  <c r="F56" i="6"/>
  <c r="H56" i="6"/>
  <c r="H55" i="6"/>
  <c r="D59" i="6"/>
  <c r="C59" i="6"/>
  <c r="C68" i="6"/>
  <c r="X12" i="5"/>
  <c r="X9" i="5"/>
  <c r="D65" i="6"/>
  <c r="X8" i="5"/>
  <c r="X11" i="5"/>
  <c r="X13" i="5"/>
  <c r="X16" i="5"/>
  <c r="D66" i="6"/>
  <c r="C67" i="6"/>
  <c r="X10" i="5"/>
  <c r="X14" i="5"/>
  <c r="X7" i="5"/>
  <c r="H69" i="6"/>
  <c r="H70" i="6"/>
  <c r="D2" i="6"/>
  <c r="X15"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<sst xmlns="http://schemas.openxmlformats.org/spreadsheetml/2006/main" count="22521" uniqueCount="15867">
  <si>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</si>
  <si>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</si>
  <si>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</si>
  <si>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</si>
  <si>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</si>
  <si>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</si>
  <si>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</si>
  <si>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</si>
  <si>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</si>
  <si>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</si>
  <si>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</si>
  <si>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</si>
  <si>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</si>
  <si>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</si>
  <si>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</si>
  <si>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</si>
  <si>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</si>
  <si>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</si>
  <si>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</si>
  <si>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</si>
  <si>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</si>
  <si>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</si>
  <si>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</si>
  <si>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</si>
  <si>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</si>
  <si>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</si>
  <si>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</si>
  <si>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</si>
  <si>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</si>
  <si>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</si>
  <si>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</si>
  <si>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</si>
  <si>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</si>
  <si>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</si>
  <si>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</si>
  <si>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</si>
  <si>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</si>
  <si>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</si>
  <si>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</si>
  <si>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</si>
  <si>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</si>
  <si>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</si>
  <si>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</si>
  <si>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</si>
  <si>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</si>
  <si>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</si>
  <si>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</si>
  <si>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</si>
  <si>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</si>
  <si>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</si>
  <si>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</si>
  <si>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</si>
  <si>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</si>
  <si>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</si>
  <si>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</si>
  <si>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</si>
  <si>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</si>
  <si>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</si>
  <si>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</si>
  <si>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</si>
  <si>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</si>
  <si>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</si>
  <si>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</si>
  <si>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</si>
  <si>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</si>
  <si>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</si>
  <si>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</si>
  <si>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</si>
  <si>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</si>
  <si>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</si>
  <si>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</si>
  <si>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</si>
  <si>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</si>
  <si>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</si>
  <si>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</si>
  <si>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</si>
  <si>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</si>
  <si>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</si>
  <si>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</si>
  <si>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</si>
  <si>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</si>
  <si>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</si>
  <si>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</si>
  <si>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</si>
  <si>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</si>
  <si>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</si>
  <si>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</si>
  <si>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</si>
  <si>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</si>
  <si>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</si>
  <si>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</si>
  <si>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</si>
  <si>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</si>
  <si>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</si>
  <si>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</si>
  <si>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</si>
  <si>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</si>
  <si>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</si>
  <si>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</si>
  <si>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</si>
  <si>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</si>
  <si>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</si>
  <si>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</si>
  <si>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</si>
  <si>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</si>
  <si>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</si>
  <si>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</si>
  <si>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</si>
  <si>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</si>
  <si>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</si>
  <si>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</si>
  <si>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</si>
  <si>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</si>
  <si>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</si>
  <si>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</si>
  <si>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</si>
  <si>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</si>
  <si>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</si>
  <si>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</si>
  <si>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</si>
  <si>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</si>
  <si>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</si>
  <si>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</si>
  <si>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</si>
  <si>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</si>
  <si>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</si>
  <si>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</si>
  <si>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</si>
  <si>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</si>
  <si>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</si>
  <si>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</si>
  <si>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</si>
  <si>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</si>
  <si>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</si>
  <si>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</si>
  <si>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</si>
  <si>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</si>
  <si>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</si>
  <si>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</si>
  <si>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</si>
  <si>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</si>
  <si>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</si>
  <si>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</si>
  <si>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</si>
  <si>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</si>
  <si>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</si>
  <si>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</si>
  <si>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</si>
  <si>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</si>
  <si>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</si>
  <si>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</si>
  <si>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</si>
  <si>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</si>
  <si>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</si>
  <si>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</si>
  <si>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</si>
  <si>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</si>
  <si>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</si>
  <si>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</si>
  <si>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</si>
  <si>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</si>
  <si>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</si>
  <si>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</si>
  <si>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</si>
  <si>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</si>
  <si>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</si>
  <si>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</si>
  <si>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</si>
  <si>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</si>
  <si>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</si>
  <si>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</si>
  <si>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</si>
  <si>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</si>
  <si>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</si>
  <si>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</si>
  <si>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</si>
  <si>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</si>
  <si>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</si>
  <si>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</si>
  <si>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</si>
  <si>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</si>
  <si>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</si>
  <si>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</si>
  <si>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</si>
  <si>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</si>
  <si>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</si>
  <si>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</si>
  <si>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</si>
  <si>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</si>
  <si>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</si>
  <si>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</si>
  <si>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</si>
  <si>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</si>
  <si>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</si>
  <si>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</si>
  <si>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</si>
  <si>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</si>
  <si>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</si>
  <si>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</si>
  <si>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</si>
  <si>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</si>
  <si>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</si>
  <si>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</si>
  <si>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</si>
  <si>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</si>
  <si>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</si>
  <si>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</si>
  <si>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</si>
  <si>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</si>
  <si>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</si>
  <si>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</si>
  <si>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</si>
  <si>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</si>
  <si>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</si>
  <si>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</si>
  <si>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</si>
  <si>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</si>
  <si>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</si>
  <si>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</si>
  <si>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</si>
  <si>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</si>
  <si>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</si>
  <si>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</si>
  <si>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</si>
  <si>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</si>
  <si>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</si>
  <si>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</si>
  <si>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</si>
  <si>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</si>
  <si>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</si>
  <si>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</si>
  <si>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</si>
  <si>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</si>
  <si>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</si>
  <si>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</si>
  <si>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</si>
  <si>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</si>
  <si>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</si>
  <si>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</si>
  <si>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</si>
  <si>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</si>
  <si>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</si>
  <si>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</si>
  <si>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</si>
  <si>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</si>
  <si>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</si>
  <si>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</si>
  <si>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</si>
  <si>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</si>
  <si>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</si>
  <si>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</si>
  <si>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</si>
  <si>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</si>
  <si>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</si>
  <si>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</si>
  <si>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</si>
  <si>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</si>
  <si>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</si>
  <si>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</si>
  <si>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</si>
  <si>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</si>
  <si>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</si>
  <si>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</si>
  <si>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</si>
  <si>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</si>
  <si>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</si>
  <si>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</si>
  <si>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</si>
  <si>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</si>
  <si>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</si>
  <si>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</si>
  <si>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</si>
  <si>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</si>
  <si>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</si>
  <si>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</si>
  <si>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</si>
  <si>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</si>
  <si>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</si>
  <si>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</si>
  <si>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</si>
  <si>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</si>
  <si>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</si>
  <si>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</si>
  <si>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</si>
  <si>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</si>
  <si>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</si>
  <si>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</si>
  <si>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</si>
  <si>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</si>
  <si>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</si>
  <si>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</si>
  <si>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</si>
  <si>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</si>
  <si>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</si>
  <si>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</si>
  <si>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</si>
  <si>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</si>
  <si>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</si>
  <si>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</si>
  <si>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</si>
  <si>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</si>
  <si>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</si>
  <si>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</si>
  <si>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</si>
  <si>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</si>
  <si>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</si>
  <si>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</si>
  <si>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</si>
  <si>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</si>
  <si>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</si>
  <si>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</si>
  <si>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</si>
  <si>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</si>
  <si>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</si>
  <si>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</si>
  <si>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</si>
  <si>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</si>
  <si>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</si>
  <si>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</si>
  <si>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</si>
  <si>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</si>
  <si>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</si>
  <si>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</si>
  <si>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</si>
  <si>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</si>
  <si>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</si>
  <si>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</si>
  <si>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</si>
  <si>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</si>
  <si>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</si>
  <si>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</si>
  <si>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</si>
  <si>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</si>
  <si>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</si>
  <si>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</si>
  <si>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</si>
  <si>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</si>
  <si>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</si>
  <si>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</si>
  <si>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</si>
  <si>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</si>
  <si>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</si>
  <si>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</si>
  <si>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</si>
  <si>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</si>
  <si>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</si>
  <si>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</si>
  <si>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</si>
  <si>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</si>
  <si>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</si>
  <si>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</si>
  <si>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</si>
  <si>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</si>
  <si>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</si>
  <si>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</si>
  <si>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</si>
  <si>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</si>
  <si>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</si>
  <si>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</si>
  <si>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</si>
  <si>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</si>
  <si>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</si>
  <si>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</si>
  <si>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</si>
  <si>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</si>
  <si>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</si>
  <si>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</si>
  <si>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</si>
  <si>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</si>
  <si>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</si>
  <si>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</si>
  <si>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</si>
  <si>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</si>
  <si>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</si>
  <si>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</si>
  <si>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</si>
  <si>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</si>
  <si>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</si>
  <si>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</si>
  <si>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</si>
  <si>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</si>
  <si>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</si>
  <si>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</si>
  <si>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</si>
  <si>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</si>
  <si>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</si>
  <si>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</si>
  <si>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</si>
  <si>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</si>
  <si>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</si>
  <si>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</si>
  <si>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</si>
  <si>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</si>
  <si>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</si>
  <si>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</si>
  <si>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</si>
  <si>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</si>
  <si>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</si>
  <si>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</si>
  <si>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</si>
  <si>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</si>
  <si>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</si>
  <si>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</si>
  <si>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</si>
  <si>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</si>
  <si>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</si>
  <si>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</si>
  <si>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</si>
  <si>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</si>
  <si>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</si>
  <si>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</si>
  <si>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</si>
  <si>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</si>
  <si>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</si>
  <si>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</si>
  <si>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</si>
  <si>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</si>
  <si>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</si>
  <si>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</si>
  <si>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</si>
  <si>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</si>
  <si>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</si>
  <si>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</si>
  <si>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</si>
  <si>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</si>
  <si>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</si>
  <si>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</si>
  <si>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</si>
  <si>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</si>
  <si>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</si>
  <si>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</si>
  <si>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</si>
  <si>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</si>
  <si>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</si>
  <si>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</si>
  <si>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</si>
  <si>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</si>
  <si>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</si>
  <si>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</si>
  <si>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</si>
  <si>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</si>
  <si>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</si>
  <si>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</si>
  <si>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</si>
  <si>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</si>
  <si>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</si>
  <si>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</si>
  <si>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</si>
  <si>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</si>
  <si>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</si>
  <si>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</si>
  <si>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</si>
  <si>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</si>
  <si>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</si>
  <si>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</si>
  <si>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</si>
  <si>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</si>
  <si>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</si>
  <si>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</si>
  <si>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</si>
  <si>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</si>
  <si>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</si>
  <si>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</si>
  <si>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</si>
  <si>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</si>
  <si>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</si>
  <si>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</si>
  <si>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</si>
  <si>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</si>
  <si>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</si>
  <si>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</si>
  <si>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</si>
  <si>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</si>
  <si>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</si>
  <si>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</si>
  <si>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</si>
  <si>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</si>
  <si>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</si>
  <si>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</si>
  <si>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</si>
  <si>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</si>
  <si>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</si>
  <si>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</si>
  <si>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</si>
  <si>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</si>
  <si>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</si>
  <si>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</si>
  <si>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</si>
  <si>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</si>
  <si>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</si>
  <si>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</si>
  <si>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</si>
  <si>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</si>
  <si>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</si>
  <si>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</si>
  <si>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</si>
  <si>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</si>
  <si>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</si>
  <si>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</si>
  <si>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</si>
  <si>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</si>
  <si>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</si>
  <si>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</si>
  <si>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</si>
  <si>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</si>
  <si>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</si>
  <si>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</si>
  <si>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</si>
  <si>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</si>
  <si>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</si>
  <si>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</si>
  <si>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</si>
  <si>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</si>
  <si>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</si>
  <si>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</si>
  <si>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</si>
  <si>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</si>
  <si>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</si>
  <si>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</si>
  <si>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</si>
  <si>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</si>
  <si>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</si>
  <si>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</si>
  <si>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</si>
  <si>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</si>
  <si>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</si>
  <si>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</si>
  <si>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</si>
  <si>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</si>
  <si>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</si>
  <si>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</si>
  <si>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</si>
  <si>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</si>
  <si>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</si>
  <si>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</si>
  <si>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</si>
  <si>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</si>
  <si>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</si>
  <si>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</si>
  <si>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</si>
  <si>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</si>
  <si>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</si>
  <si>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</si>
  <si>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</si>
  <si>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</si>
  <si>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</si>
  <si>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</si>
  <si>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</si>
  <si>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</si>
  <si>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</si>
  <si>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</si>
  <si>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</si>
  <si>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</si>
  <si>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</si>
  <si>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</si>
  <si>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</si>
  <si>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</si>
  <si>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</si>
  <si>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</si>
  <si>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</si>
  <si>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</si>
  <si>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</si>
  <si>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</si>
  <si>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</si>
  <si>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</si>
  <si>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</si>
  <si>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</si>
  <si>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</si>
  <si>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</si>
  <si>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</si>
  <si>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</si>
  <si>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</si>
  <si>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</si>
  <si>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</si>
  <si>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</si>
  <si>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</si>
  <si>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</si>
  <si>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</si>
  <si>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</si>
  <si>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</si>
  <si>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</si>
  <si>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</si>
  <si>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</si>
  <si>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</si>
  <si>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</si>
  <si>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</si>
  <si>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</si>
  <si>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</si>
  <si>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</si>
  <si>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</si>
  <si>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</si>
  <si>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</si>
  <si>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</si>
  <si>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</si>
  <si>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</si>
  <si>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</si>
  <si>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</si>
  <si>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</si>
  <si>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</si>
  <si>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</si>
  <si>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</si>
  <si>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</si>
  <si>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</si>
  <si>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</si>
  <si>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</si>
  <si>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</si>
  <si>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</si>
  <si>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</si>
  <si>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</si>
  <si>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</si>
  <si>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</si>
  <si>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</si>
  <si>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</si>
  <si>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</si>
  <si>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</si>
  <si>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</si>
  <si>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</si>
  <si>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</si>
  <si>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</si>
  <si>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</si>
  <si>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</si>
  <si>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</si>
  <si>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</si>
  <si>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</si>
  <si>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</si>
  <si>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</si>
  <si>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</si>
  <si>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</si>
  <si>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</si>
  <si>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</si>
  <si>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</si>
  <si>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</si>
  <si>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</si>
  <si>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</si>
  <si>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</si>
  <si>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</si>
  <si>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</si>
  <si>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</si>
  <si>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</si>
  <si>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</si>
  <si>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</si>
  <si>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</si>
  <si>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</si>
  <si>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</si>
  <si>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</si>
  <si>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</si>
  <si>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</si>
  <si>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</si>
  <si>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</si>
  <si>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</si>
  <si>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</si>
  <si>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</si>
  <si>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</si>
  <si>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</si>
  <si>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</si>
  <si>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</si>
  <si>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</si>
  <si>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</si>
  <si>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</si>
  <si>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</si>
  <si>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</si>
  <si>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</si>
  <si>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</si>
  <si>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</si>
  <si>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</si>
  <si>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</si>
  <si>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</si>
  <si>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</si>
  <si>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</si>
  <si>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</si>
  <si>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</si>
  <si>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</si>
  <si>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</si>
  <si>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</si>
  <si>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</si>
  <si>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</si>
  <si>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</si>
  <si>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</si>
  <si>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</si>
  <si>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</si>
  <si>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</si>
  <si>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</si>
  <si>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</si>
  <si>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</si>
  <si>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</si>
  <si>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</si>
  <si>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</si>
  <si>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</si>
  <si>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</si>
  <si>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</si>
  <si>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</si>
  <si>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</si>
  <si>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</si>
  <si>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</si>
  <si>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</si>
  <si>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</si>
  <si>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</si>
  <si>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</si>
  <si>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</si>
  <si>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</si>
  <si>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</si>
  <si>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</si>
  <si>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</si>
  <si>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</si>
  <si>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</si>
  <si>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</si>
  <si>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</si>
  <si>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</si>
  <si>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</si>
  <si>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</si>
  <si>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</si>
  <si>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</si>
  <si>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</si>
  <si>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</si>
  <si>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</si>
  <si>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</si>
  <si>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</si>
  <si>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</si>
  <si>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</si>
  <si>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</si>
  <si>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</si>
  <si>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</si>
  <si>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</si>
  <si>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</si>
  <si>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</si>
  <si>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</si>
  <si>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</si>
  <si>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</si>
  <si>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</si>
  <si>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</si>
  <si>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</si>
  <si>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</si>
  <si>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</si>
  <si>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</si>
  <si>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</si>
  <si>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</si>
  <si>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</si>
  <si>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</si>
  <si>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</si>
  <si>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</si>
  <si>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</si>
  <si>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</si>
  <si>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</si>
  <si>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</si>
  <si>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</si>
  <si>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</si>
  <si>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</si>
  <si>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</si>
  <si>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</si>
  <si>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</si>
  <si>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</si>
  <si>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</si>
  <si>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</si>
  <si>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</si>
  <si>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</si>
  <si>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</si>
  <si>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</si>
  <si>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</si>
  <si>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</si>
  <si>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</si>
  <si>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</si>
  <si>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</si>
  <si>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</si>
  <si>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</si>
  <si>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</si>
  <si>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</si>
  <si>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</si>
  <si>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</si>
  <si>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</si>
  <si>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</si>
  <si>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</si>
  <si>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</si>
  <si>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</si>
  <si>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</si>
  <si>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</si>
  <si>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</si>
  <si>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</si>
  <si>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</si>
  <si>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</si>
  <si>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</si>
  <si>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</si>
  <si>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</si>
  <si>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</si>
  <si>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</si>
  <si>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</si>
  <si>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</si>
  <si>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</si>
  <si>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</si>
  <si>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</si>
  <si>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</si>
  <si>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</si>
  <si>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</si>
  <si>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</si>
  <si>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</si>
  <si>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</si>
  <si>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</si>
  <si>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</si>
  <si>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</si>
  <si>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</si>
  <si>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</si>
  <si>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</si>
  <si>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</si>
  <si>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</si>
  <si>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</si>
  <si>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</si>
  <si>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</si>
  <si>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</si>
  <si>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</si>
  <si>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</si>
  <si>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</si>
  <si>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</si>
  <si>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</si>
  <si>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</si>
  <si>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</si>
  <si>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</si>
  <si>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</si>
  <si>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</si>
  <si>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</si>
  <si>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</si>
  <si>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</si>
  <si>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</si>
  <si>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</si>
  <si>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</si>
  <si>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</si>
  <si>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</si>
  <si>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</si>
  <si>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</si>
  <si>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</si>
  <si>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</si>
  <si>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</si>
  <si>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</si>
  <si>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</si>
  <si>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</si>
  <si>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</si>
  <si>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</si>
  <si>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</si>
  <si>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</si>
  <si>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</si>
  <si>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</si>
  <si>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</si>
  <si>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</si>
  <si>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</si>
  <si>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</si>
  <si>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</si>
  <si>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</si>
  <si>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</si>
  <si>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</si>
  <si>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</si>
  <si>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</si>
  <si>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</si>
  <si>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</si>
  <si>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</si>
  <si>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</si>
  <si>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</si>
  <si>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</si>
  <si>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</si>
  <si>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</si>
  <si>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</si>
  <si>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</si>
  <si>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</si>
  <si>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</si>
  <si>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</si>
  <si>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</si>
  <si>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</si>
  <si>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</si>
  <si>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</si>
  <si>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</si>
  <si>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</si>
  <si>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</si>
  <si>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</si>
  <si>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</si>
  <si>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</si>
  <si>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</si>
  <si>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</si>
  <si>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</si>
  <si>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</si>
  <si>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</si>
  <si>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</si>
  <si>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</si>
  <si>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</si>
  <si>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</si>
  <si>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</si>
  <si>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</si>
  <si>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</si>
  <si>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</si>
  <si>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</si>
  <si>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</si>
  <si>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</si>
  <si>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</si>
  <si>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</si>
  <si>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</si>
  <si>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</si>
  <si>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</si>
  <si>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</si>
  <si>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</si>
  <si>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</si>
  <si>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</si>
  <si>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</si>
  <si>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</si>
  <si>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</si>
  <si>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</si>
  <si>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</si>
  <si>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</si>
  <si>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</si>
  <si>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</si>
  <si>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</si>
  <si>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</si>
  <si>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</si>
  <si>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</si>
  <si>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</si>
  <si>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</si>
  <si>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</si>
  <si>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</si>
  <si>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</si>
  <si>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</si>
  <si>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</si>
  <si>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</si>
  <si>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</si>
  <si>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</si>
  <si>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</si>
  <si>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</si>
  <si>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</si>
  <si>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</si>
  <si>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</si>
  <si>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</si>
  <si>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</si>
  <si>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</si>
  <si>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</si>
  <si>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</si>
  <si>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</si>
  <si>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</si>
  <si>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</si>
  <si>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</si>
  <si>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</si>
  <si>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</si>
  <si>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</si>
  <si>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</si>
  <si>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</si>
  <si>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</si>
  <si>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</si>
  <si>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</si>
  <si>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</si>
  <si>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</si>
  <si>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</si>
  <si>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</si>
  <si>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</si>
  <si>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</si>
  <si>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</si>
  <si>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</si>
  <si>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</si>
  <si>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</si>
  <si>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</si>
  <si>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</si>
  <si>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</si>
  <si>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</si>
  <si>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</si>
  <si>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</si>
  <si>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</si>
  <si>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</si>
  <si>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</si>
  <si>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</si>
  <si>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</si>
  <si>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</si>
  <si>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</si>
  <si>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</si>
  <si>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</si>
  <si>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</si>
  <si>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</si>
  <si>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</si>
  <si>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</si>
  <si>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</si>
  <si>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</si>
  <si>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</si>
  <si>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</si>
  <si>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</si>
  <si>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</si>
  <si>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</si>
  <si>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</si>
  <si>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</si>
  <si>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</si>
  <si>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</si>
  <si>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</si>
  <si>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</si>
  <si>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</si>
  <si>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</si>
  <si>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</si>
  <si>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</si>
  <si>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</si>
  <si>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</si>
  <si>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</si>
  <si>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</si>
  <si>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</si>
  <si>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</si>
  <si>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</si>
  <si>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</si>
  <si>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</si>
  <si>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</si>
  <si>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</si>
  <si>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</si>
  <si>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</si>
  <si>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</si>
  <si>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</si>
  <si>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</si>
  <si>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</si>
  <si>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</si>
  <si>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</si>
  <si>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</si>
  <si>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</si>
  <si>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</si>
  <si>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</si>
  <si>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</si>
  <si>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</si>
  <si>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</si>
  <si>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</si>
  <si>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</si>
  <si>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</si>
  <si>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</si>
  <si>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</si>
  <si>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</si>
  <si>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</si>
  <si>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</si>
  <si>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</si>
  <si>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</si>
  <si>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</si>
  <si>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</si>
  <si>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</si>
  <si>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</si>
  <si>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</si>
  <si>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</si>
  <si>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</si>
  <si>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</si>
  <si>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</si>
  <si>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</si>
  <si>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</si>
  <si>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</si>
  <si>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</si>
  <si>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</si>
  <si>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</si>
  <si>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</si>
  <si>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</si>
  <si>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</si>
  <si>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</si>
  <si>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</si>
  <si>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</si>
  <si>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</si>
  <si>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</si>
  <si>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</si>
  <si>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</si>
  <si>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</si>
  <si>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</si>
  <si>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</si>
  <si>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</si>
  <si>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</si>
  <si>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</si>
  <si>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</si>
  <si>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</si>
  <si>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</si>
  <si>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</si>
  <si>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</si>
  <si>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</si>
  <si>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</si>
  <si>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</si>
  <si>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</si>
  <si>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</si>
  <si>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</si>
  <si>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</si>
  <si>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</si>
  <si>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</si>
  <si>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</si>
  <si>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</si>
  <si>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</si>
  <si>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</si>
  <si>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</si>
  <si>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</si>
  <si>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</si>
  <si>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</si>
  <si>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</si>
  <si>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</si>
  <si>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</si>
  <si>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</si>
  <si>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</si>
  <si>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</si>
  <si>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</si>
  <si>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</si>
  <si>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</si>
  <si>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</si>
  <si>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</si>
  <si>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</si>
  <si>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</si>
  <si>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</si>
  <si>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</si>
  <si>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</si>
  <si>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</si>
  <si>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</si>
  <si>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</si>
  <si>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</si>
  <si>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</si>
  <si>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</si>
  <si>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</si>
  <si>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</si>
  <si>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</si>
  <si>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</si>
  <si>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</si>
  <si>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</si>
  <si>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</si>
  <si>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</si>
  <si>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</si>
  <si>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</si>
  <si>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</si>
  <si>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</si>
  <si>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</si>
  <si>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</si>
  <si>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</si>
  <si>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</si>
  <si>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</si>
  <si>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</si>
  <si>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</si>
  <si>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</si>
  <si>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</si>
  <si>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</si>
  <si>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</si>
  <si>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</si>
  <si>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</si>
  <si>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</si>
  <si>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</si>
  <si>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</si>
  <si>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</si>
  <si>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</si>
  <si>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</si>
  <si>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</si>
  <si>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</si>
  <si>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</si>
  <si>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</si>
  <si>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</si>
  <si>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</si>
  <si>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</si>
  <si>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</si>
  <si>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</si>
  <si>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</si>
  <si>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</si>
  <si>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</si>
  <si>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</si>
  <si>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</si>
  <si>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</si>
  <si>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</si>
  <si>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</si>
  <si>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</si>
  <si>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</si>
  <si>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</si>
  <si>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</si>
  <si>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</si>
  <si>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</si>
  <si>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</si>
  <si>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</si>
  <si>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</si>
  <si>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</si>
  <si>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</si>
  <si>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</si>
  <si>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</si>
  <si>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</si>
  <si>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</si>
  <si>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</si>
  <si>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</si>
  <si>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</si>
  <si>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</si>
  <si>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</si>
  <si>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</si>
  <si>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</si>
  <si>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</si>
  <si>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</si>
  <si>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</si>
  <si>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</si>
  <si>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</si>
  <si>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</si>
  <si>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</si>
  <si>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</si>
  <si>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</si>
  <si>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</si>
  <si>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</si>
  <si>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</si>
  <si>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</si>
  <si>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</si>
  <si>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</si>
  <si>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</si>
  <si>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</si>
  <si>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</si>
  <si>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</si>
  <si>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</si>
  <si>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</si>
  <si>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</si>
  <si>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</si>
  <si>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</si>
  <si>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</si>
  <si>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</si>
  <si>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</si>
  <si>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</si>
  <si>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</si>
  <si>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</si>
  <si>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</si>
  <si>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</si>
  <si>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</si>
  <si>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</si>
  <si>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</si>
  <si>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</si>
  <si>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</si>
  <si>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</si>
  <si>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</si>
  <si>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</si>
  <si>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</si>
  <si>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</si>
  <si>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</si>
  <si>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</si>
  <si>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</si>
  <si>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</si>
  <si>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</si>
  <si>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</si>
  <si>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</si>
  <si>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</si>
  <si>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</si>
  <si>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</si>
  <si>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</si>
  <si>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</si>
  <si>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</si>
  <si>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</si>
  <si>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</si>
  <si>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</si>
  <si>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</si>
  <si>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</si>
  <si>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</si>
  <si>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</si>
  <si>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</si>
  <si>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</si>
  <si>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</si>
  <si>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</si>
  <si>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</si>
  <si>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</si>
  <si>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</si>
  <si>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</si>
  <si>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</si>
  <si>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</si>
  <si>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</si>
  <si>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</si>
  <si>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</si>
  <si>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</si>
  <si>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</si>
  <si>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</si>
  <si>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</si>
  <si>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</si>
  <si>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</si>
  <si>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</si>
  <si>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</si>
  <si>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</si>
  <si>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</si>
  <si>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</si>
  <si>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</si>
  <si>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</si>
  <si>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</si>
  <si>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</si>
  <si>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</si>
  <si>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</si>
  <si>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</si>
  <si>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</si>
  <si>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</si>
  <si>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</si>
  <si>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</si>
  <si>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</si>
  <si>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</si>
  <si>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</si>
  <si>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</si>
  <si>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</si>
  <si>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</si>
  <si>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</si>
  <si>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</si>
  <si>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</si>
  <si>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</si>
  <si>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</si>
  <si>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</si>
  <si>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</si>
  <si>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</si>
  <si>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</si>
  <si>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</si>
  <si>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</si>
  <si>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</si>
  <si>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</si>
  <si>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</si>
  <si>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</si>
  <si>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</si>
  <si>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</si>
  <si>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</si>
  <si>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</si>
  <si>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</si>
  <si>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</si>
  <si>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</si>
  <si>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</si>
  <si>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</si>
  <si>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</si>
  <si>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</si>
  <si>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</si>
  <si>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</si>
  <si>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</si>
  <si>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</si>
  <si>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</si>
  <si>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</si>
  <si>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</si>
  <si>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</si>
  <si>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</si>
  <si>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</si>
  <si>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</si>
  <si>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</si>
  <si>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</si>
  <si>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</si>
  <si>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</si>
  <si>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</si>
  <si>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</si>
  <si>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</si>
  <si>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</si>
  <si>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</si>
  <si>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</si>
  <si>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</si>
  <si>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</si>
  <si>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</si>
  <si>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</si>
  <si>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</si>
  <si>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</si>
  <si>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</si>
  <si>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</si>
  <si>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</si>
  <si>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</si>
  <si>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</si>
  <si>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</si>
  <si>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</si>
  <si>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</si>
  <si>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</si>
  <si>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</si>
  <si>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</si>
  <si>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</si>
  <si>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</si>
  <si>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</si>
  <si>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</si>
  <si>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</si>
  <si>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</si>
  <si>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</si>
  <si>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</si>
  <si>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</si>
  <si>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</si>
  <si>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</si>
  <si>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</si>
  <si>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</si>
  <si>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</si>
  <si>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</si>
  <si>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</si>
  <si>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</si>
  <si>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</si>
  <si>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</si>
  <si>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</si>
  <si>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</si>
  <si>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</si>
  <si>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</si>
  <si>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</si>
  <si>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</si>
  <si>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</si>
  <si>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</si>
  <si>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</si>
  <si>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</si>
  <si>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</si>
  <si>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</si>
  <si>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</si>
  <si>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</si>
  <si>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</si>
  <si>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</si>
  <si>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</si>
  <si>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</si>
  <si>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</si>
  <si>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</si>
  <si>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</si>
  <si>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</si>
  <si>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</si>
  <si>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</si>
  <si>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</si>
  <si>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</si>
  <si>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</si>
  <si>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</si>
  <si>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</si>
  <si>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</si>
  <si>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</si>
  <si>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</si>
  <si>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</si>
  <si>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</si>
  <si>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</si>
  <si>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</si>
  <si>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</si>
  <si>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</si>
  <si>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</si>
  <si>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</si>
  <si>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</si>
  <si>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</si>
  <si>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</si>
  <si>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</si>
  <si>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</si>
  <si>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</si>
  <si>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</si>
  <si>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</si>
  <si>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</si>
  <si>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</si>
  <si>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</si>
  <si>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</si>
  <si>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</si>
  <si>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</si>
  <si>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</si>
  <si>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</si>
  <si>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</si>
  <si>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</si>
  <si>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</si>
  <si>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</si>
  <si>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</si>
  <si>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</si>
  <si>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</si>
  <si>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</si>
  <si>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</si>
  <si>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</si>
  <si>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</si>
  <si>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</si>
  <si>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</si>
  <si>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</si>
  <si>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</si>
  <si>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</si>
  <si>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</si>
  <si>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</si>
  <si>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</si>
  <si>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</si>
  <si>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</si>
  <si>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</si>
  <si>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</si>
  <si>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</si>
  <si>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</si>
  <si>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</si>
  <si>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</si>
  <si>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</si>
  <si>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</si>
  <si>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</si>
  <si>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</si>
  <si>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</si>
  <si>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</si>
  <si>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</si>
  <si>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</si>
  <si>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</si>
  <si>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</si>
  <si>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</si>
  <si>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</si>
  <si>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</si>
  <si>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</si>
  <si>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</si>
  <si>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</si>
  <si>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</si>
  <si>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</si>
  <si>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</si>
  <si>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</si>
  <si>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</si>
  <si>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</si>
  <si>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</si>
  <si>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</si>
  <si>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</si>
  <si>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</si>
  <si>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</si>
  <si>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</si>
  <si>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</si>
  <si>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</si>
  <si>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</si>
  <si>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</si>
  <si>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</si>
  <si>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</si>
  <si>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</si>
  <si>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</si>
  <si>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</si>
  <si>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</si>
  <si>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</si>
  <si>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</si>
  <si>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</si>
  <si>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</si>
  <si>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</si>
  <si>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</si>
  <si>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</si>
  <si>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</si>
  <si>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</si>
  <si>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</si>
  <si>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</si>
  <si>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</si>
  <si>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</si>
  <si>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</si>
  <si>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</si>
  <si>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</si>
  <si>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</si>
  <si>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</si>
  <si>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</si>
  <si>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</si>
  <si>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</si>
  <si>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</si>
  <si>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</si>
  <si>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</si>
  <si>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</si>
  <si>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</si>
  <si>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</si>
  <si>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</si>
  <si>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</si>
  <si>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</si>
  <si>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</si>
  <si>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</si>
  <si>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</si>
  <si>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</si>
  <si>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</si>
  <si>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</si>
  <si>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</si>
  <si>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</si>
  <si>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</si>
  <si>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</si>
  <si>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</si>
  <si>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</si>
  <si>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</si>
  <si>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</si>
  <si>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</si>
  <si>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</si>
  <si>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</si>
  <si>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</si>
  <si>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</si>
  <si>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</si>
  <si>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</si>
  <si>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</si>
  <si>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</si>
  <si>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</si>
  <si>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</si>
  <si>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</si>
  <si>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</si>
  <si>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</si>
  <si>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</si>
  <si>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</si>
  <si>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</si>
  <si>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</si>
  <si>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</si>
  <si>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</si>
  <si>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</si>
  <si>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</si>
  <si>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</si>
  <si>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</si>
  <si>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</si>
  <si>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</si>
  <si>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</si>
  <si>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</si>
  <si>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</si>
  <si>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</si>
  <si>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</si>
  <si>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</si>
  <si>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</si>
  <si>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</si>
  <si>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</si>
  <si>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</si>
  <si>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</si>
  <si>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</si>
  <si>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</si>
  <si>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</si>
  <si>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</si>
  <si>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</si>
  <si>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</si>
  <si>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</si>
  <si>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</si>
  <si>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</si>
  <si>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</si>
  <si>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</si>
  <si>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</si>
  <si>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</si>
  <si>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</si>
  <si>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</si>
  <si>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</si>
  <si>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</si>
  <si>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</si>
  <si>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</si>
  <si>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</si>
  <si>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</si>
  <si>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</si>
  <si>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</si>
  <si>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</si>
  <si>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</si>
  <si>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</si>
  <si>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</si>
  <si>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</si>
  <si>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</si>
  <si>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</si>
  <si>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</si>
  <si>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</si>
  <si>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</si>
  <si>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</si>
  <si>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</si>
  <si>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</si>
  <si>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</si>
  <si>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</si>
  <si>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</si>
  <si>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</si>
  <si>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</si>
  <si>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</si>
  <si>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</si>
  <si>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</si>
  <si>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</si>
  <si>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</si>
  <si>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</si>
  <si>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</si>
  <si>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</si>
  <si>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</si>
  <si>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</si>
  <si>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</si>
  <si>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</si>
  <si>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</si>
  <si>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</si>
  <si>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</si>
  <si>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</si>
  <si>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</si>
  <si>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</si>
  <si>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</si>
  <si>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</si>
  <si>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</si>
  <si>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</si>
  <si>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</si>
  <si>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</si>
  <si>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</si>
  <si>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</si>
  <si>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</si>
  <si>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</si>
  <si>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</si>
  <si>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</si>
  <si>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</si>
  <si>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</si>
  <si>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</si>
  <si>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</si>
  <si>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</si>
  <si>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</si>
  <si>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</si>
  <si>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</si>
  <si>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</si>
  <si>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</si>
  <si>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</si>
  <si>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</si>
  <si>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</si>
  <si>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</si>
  <si>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</si>
  <si>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</si>
  <si>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</si>
  <si>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</si>
  <si>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</si>
  <si>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</si>
  <si>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</si>
  <si>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</si>
  <si>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</si>
  <si>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</si>
  <si>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</si>
  <si>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</si>
  <si>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</si>
  <si>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</si>
  <si>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</si>
  <si>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</si>
  <si>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</si>
  <si>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</si>
  <si>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</si>
  <si>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</si>
  <si>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</si>
  <si>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</si>
  <si>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</si>
  <si>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</si>
  <si>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</si>
  <si>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</si>
  <si>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</si>
  <si>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</si>
  <si>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</si>
  <si>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</si>
  <si>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</si>
  <si>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</si>
  <si>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</si>
  <si>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</si>
  <si>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</si>
  <si>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</si>
  <si>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</si>
  <si>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</si>
  <si>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</si>
  <si>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</si>
  <si>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</si>
  <si>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</si>
  <si>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</si>
  <si>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</si>
  <si>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</si>
  <si>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</si>
  <si>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</si>
  <si>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</si>
  <si>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</si>
  <si>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</si>
  <si>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</si>
  <si>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</si>
  <si>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</si>
  <si>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</si>
  <si>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</si>
  <si>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</si>
  <si>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</si>
  <si>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</si>
  <si>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</si>
  <si>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</si>
  <si>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</si>
  <si>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</si>
  <si>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</si>
  <si>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</si>
  <si>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</si>
  <si>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</si>
  <si>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</si>
  <si>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</si>
  <si>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</si>
  <si>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</si>
  <si>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</si>
  <si>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</si>
  <si>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</si>
  <si>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</si>
  <si>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</si>
  <si>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</si>
  <si>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</si>
  <si>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</si>
  <si>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</si>
  <si>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</si>
  <si>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</si>
  <si>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</si>
  <si>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</si>
  <si>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</si>
  <si>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</si>
  <si>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</si>
  <si>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</si>
  <si>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</si>
  <si>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</si>
  <si>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</si>
  <si>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</si>
  <si>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</si>
  <si>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</si>
  <si>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</si>
  <si>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</si>
  <si>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</si>
  <si>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</si>
  <si>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</si>
  <si>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</si>
  <si>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</si>
  <si>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</si>
  <si>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</si>
  <si>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</si>
  <si>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</si>
  <si>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</si>
  <si>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</si>
  <si>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</si>
  <si>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</si>
  <si>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</si>
  <si>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</si>
  <si>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</si>
  <si>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</si>
  <si>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</si>
  <si>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</si>
  <si>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</si>
  <si>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</si>
  <si>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</si>
  <si>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</si>
  <si>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</si>
  <si>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</si>
  <si>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</si>
  <si>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</si>
  <si>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</si>
  <si>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</si>
  <si>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</si>
  <si>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</si>
  <si>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</si>
  <si>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</si>
  <si>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</si>
  <si>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</si>
  <si>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</si>
  <si>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</si>
  <si>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</si>
  <si>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</si>
  <si>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</si>
  <si>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</si>
  <si>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</si>
  <si>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</si>
  <si>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</si>
  <si>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</si>
  <si>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</si>
  <si>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</si>
  <si>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</si>
  <si>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</si>
  <si>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</si>
  <si>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</si>
  <si>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</si>
  <si>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</si>
  <si>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</si>
  <si>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</si>
  <si>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</si>
  <si>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</si>
  <si>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</si>
  <si>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</si>
  <si>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</si>
  <si>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</si>
  <si>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</si>
  <si>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</si>
  <si>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</si>
  <si>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</si>
  <si>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</si>
  <si>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</si>
  <si>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</si>
  <si>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</si>
  <si>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</si>
  <si>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</si>
  <si>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</si>
  <si>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</si>
  <si>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</si>
  <si>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</si>
  <si>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</si>
  <si>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</si>
  <si>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</si>
  <si>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</si>
  <si>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</si>
  <si>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</si>
  <si>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</si>
  <si>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</si>
  <si>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</si>
  <si>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</si>
  <si>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</si>
  <si>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</si>
  <si>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</si>
  <si>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</si>
  <si>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</si>
  <si>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</si>
  <si>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</si>
  <si>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</si>
  <si>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</si>
  <si>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</si>
  <si>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</si>
  <si>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</si>
  <si>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</si>
  <si>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</si>
  <si>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</si>
  <si>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</si>
  <si>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</si>
  <si>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</si>
  <si>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</si>
  <si>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</si>
  <si>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</si>
  <si>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</si>
  <si>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</si>
  <si>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</si>
  <si>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</si>
  <si>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</si>
  <si>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</si>
  <si>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</si>
  <si>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</si>
  <si>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</si>
  <si>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</si>
  <si>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</si>
  <si>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</si>
  <si>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</si>
  <si>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</si>
  <si>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</si>
  <si>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</si>
  <si>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</si>
  <si>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</si>
  <si>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</si>
  <si>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</si>
  <si>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</si>
  <si>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</si>
  <si>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</si>
  <si>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</si>
  <si>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</si>
  <si>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</si>
  <si>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</si>
  <si>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</si>
  <si>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</si>
  <si>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</si>
  <si>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</si>
  <si>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</si>
  <si>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</si>
  <si>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</si>
  <si>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</si>
  <si>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</si>
  <si>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</si>
  <si>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</si>
  <si>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</si>
  <si>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</si>
  <si>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</si>
  <si>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</si>
  <si>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</si>
  <si>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</si>
  <si>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</si>
  <si>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</si>
  <si>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</si>
  <si>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</si>
  <si>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</si>
  <si>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</si>
  <si>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</si>
  <si>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</si>
  <si>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</si>
  <si>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</si>
  <si>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</si>
  <si>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</si>
  <si>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</si>
  <si>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</si>
  <si>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</si>
  <si>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</si>
  <si>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</si>
  <si>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</si>
  <si>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</si>
  <si>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</si>
  <si>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</si>
  <si>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</si>
  <si>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</si>
  <si>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</si>
  <si>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</si>
  <si>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</si>
  <si>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</si>
  <si>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</si>
  <si>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</si>
  <si>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</si>
  <si>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</si>
  <si>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</si>
  <si>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</si>
  <si>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</si>
  <si>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</si>
  <si>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</si>
  <si>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</si>
  <si>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</si>
  <si>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</si>
  <si>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</si>
  <si>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</si>
  <si>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</si>
  <si>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</si>
  <si>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</si>
  <si>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</si>
  <si>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</si>
  <si>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</si>
  <si>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</si>
  <si>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</si>
  <si>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</si>
  <si>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</si>
  <si>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</si>
  <si>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</si>
  <si>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</si>
  <si>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</si>
  <si>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</si>
  <si>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</si>
  <si>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</si>
  <si>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</si>
  <si>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</si>
  <si>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</si>
  <si>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</si>
  <si>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</si>
  <si>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</si>
  <si>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</si>
  <si>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</si>
  <si>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</si>
  <si>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</si>
  <si>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</si>
  <si>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</si>
  <si>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</si>
  <si>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</si>
  <si>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</si>
  <si>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</si>
  <si>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</si>
  <si>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</si>
  <si>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</si>
  <si>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</si>
  <si>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</si>
  <si>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</si>
  <si>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</si>
  <si>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</si>
  <si>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</si>
  <si>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</si>
  <si>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</si>
  <si>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</si>
  <si>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</si>
  <si>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</si>
  <si>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</si>
  <si>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</si>
  <si>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</si>
  <si>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</si>
  <si>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</si>
  <si>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</si>
  <si>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</si>
  <si>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</si>
  <si>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</si>
  <si>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</si>
  <si>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</si>
  <si>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</si>
  <si>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</si>
  <si>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</si>
  <si>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</si>
  <si>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</si>
  <si>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</si>
  <si>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</si>
  <si>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</si>
  <si>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</si>
  <si>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</si>
  <si>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</si>
  <si>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</si>
  <si>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</si>
  <si>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</si>
  <si>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</si>
  <si>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</si>
  <si>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</si>
  <si>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</si>
  <si>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</si>
  <si>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</si>
  <si>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</si>
  <si>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</si>
  <si>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</si>
  <si>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</si>
  <si>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</si>
  <si>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</si>
  <si>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</si>
  <si>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</si>
  <si>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</si>
  <si>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</si>
  <si>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</si>
  <si>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</si>
  <si>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</si>
  <si>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</si>
  <si>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</si>
  <si>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</si>
  <si>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</si>
  <si>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</si>
  <si>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</si>
  <si>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</si>
  <si>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</si>
  <si>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</si>
  <si>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</si>
  <si>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</si>
  <si>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</si>
  <si>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</si>
  <si>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</si>
  <si>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</si>
  <si>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</si>
  <si>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</si>
  <si>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</si>
  <si>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</si>
  <si>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</si>
  <si>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</si>
  <si>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</si>
  <si>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</si>
  <si>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</si>
  <si>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</si>
  <si>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</si>
  <si>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</si>
  <si>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</si>
  <si>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</si>
  <si>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</si>
  <si>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</si>
  <si>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</si>
  <si>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</si>
  <si>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</si>
  <si>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</si>
  <si>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</si>
  <si>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</si>
  <si>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</si>
  <si>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</si>
  <si>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</si>
  <si>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</si>
  <si>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</si>
  <si>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</si>
  <si>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</si>
  <si>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</si>
  <si>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</si>
  <si>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</si>
  <si>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</si>
  <si>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</si>
  <si>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</si>
  <si>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</si>
  <si>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</si>
  <si>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</si>
  <si>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</si>
  <si>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</si>
  <si>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</si>
  <si>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</si>
  <si>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</si>
  <si>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</si>
  <si>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</si>
  <si>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</si>
  <si>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</si>
  <si>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</si>
  <si>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</si>
  <si>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</si>
  <si>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</si>
  <si>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</si>
  <si>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</si>
  <si>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</si>
  <si>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</si>
  <si>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</si>
  <si>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</si>
  <si>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</si>
  <si>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</si>
  <si>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</si>
  <si>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</si>
  <si>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</si>
  <si>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</si>
  <si>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</si>
  <si>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</si>
  <si>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</si>
  <si>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</si>
  <si>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</si>
  <si>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</si>
  <si>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</si>
  <si>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</si>
  <si>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</si>
  <si>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</si>
  <si>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</si>
  <si>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</si>
  <si>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</si>
  <si>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</si>
  <si>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</si>
  <si>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</si>
  <si>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</si>
  <si>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</si>
  <si>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</si>
  <si>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</si>
  <si>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</si>
  <si>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</si>
  <si>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</si>
  <si>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</si>
  <si>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</si>
  <si>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</si>
  <si>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</si>
  <si>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</si>
  <si>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</si>
  <si>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</si>
  <si>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</si>
  <si>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</si>
  <si>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</si>
  <si>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</si>
  <si>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</si>
  <si>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</si>
  <si>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</si>
  <si>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</si>
  <si>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</si>
  <si>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</si>
  <si>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</si>
  <si>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</si>
  <si>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</si>
  <si>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</si>
  <si>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</si>
  <si>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</si>
  <si>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</si>
  <si>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</si>
  <si>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</si>
  <si>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</si>
  <si>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</si>
  <si>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</si>
  <si>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</si>
  <si>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</si>
  <si>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</si>
  <si>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</si>
  <si>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</si>
  <si>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</si>
  <si>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</si>
  <si>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</si>
  <si>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</si>
  <si>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</si>
  <si>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</si>
  <si>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</si>
  <si>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</si>
  <si>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</si>
  <si>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</si>
  <si>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</si>
  <si>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</si>
  <si>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</si>
  <si>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</si>
  <si>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</si>
  <si>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</si>
  <si>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</si>
  <si>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</si>
  <si>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</si>
  <si>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</si>
  <si>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</si>
  <si>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</si>
  <si>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</si>
  <si>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</si>
  <si>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</si>
  <si>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</si>
  <si>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</si>
  <si>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</si>
  <si>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</si>
  <si>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</si>
  <si>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</si>
  <si>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</si>
  <si>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</si>
  <si>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</si>
  <si>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</si>
  <si>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</si>
  <si>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</si>
  <si>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</si>
  <si>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</si>
  <si>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</si>
  <si>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</si>
  <si>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</si>
  <si>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</si>
  <si>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</si>
  <si>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</si>
  <si>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</si>
  <si>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</si>
  <si>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</si>
  <si>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</si>
  <si>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</si>
  <si>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</si>
  <si>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</si>
  <si>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</si>
  <si>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</si>
  <si>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</si>
  <si>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</si>
  <si>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</si>
  <si>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</si>
  <si>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</si>
  <si>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</si>
  <si>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</si>
  <si>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</si>
  <si>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</si>
  <si>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</si>
  <si>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</si>
  <si>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</si>
  <si>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</si>
  <si>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</si>
  <si>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</si>
  <si>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</si>
  <si>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</si>
  <si>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</si>
  <si>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</si>
  <si>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</si>
  <si>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</si>
  <si>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</si>
  <si>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</si>
  <si>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</si>
  <si>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</si>
  <si>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</si>
  <si>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</si>
  <si>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</si>
  <si>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</si>
  <si>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</si>
  <si>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</si>
  <si>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</si>
  <si>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</si>
  <si>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</si>
  <si>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</si>
  <si>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</si>
  <si>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</si>
  <si>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</si>
  <si>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</si>
  <si>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</si>
  <si>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</si>
  <si>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</si>
  <si>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</si>
  <si>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</si>
  <si>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</si>
  <si>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</si>
  <si>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</si>
  <si>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</si>
  <si>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</si>
  <si>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</si>
  <si>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</si>
  <si>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</si>
  <si>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</si>
  <si>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</si>
  <si>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</si>
  <si>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</si>
  <si>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</si>
  <si>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</si>
  <si>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</si>
  <si>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</si>
  <si>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</si>
  <si>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</si>
  <si>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</si>
  <si>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</si>
  <si>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</si>
  <si>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</si>
  <si>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</si>
  <si>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</si>
  <si>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</si>
  <si>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</si>
  <si>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</si>
  <si>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</si>
  <si>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</si>
  <si>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</si>
  <si>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</si>
  <si>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</si>
  <si>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</si>
  <si>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</si>
  <si>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</si>
  <si>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</si>
  <si>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</si>
  <si>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</si>
  <si>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</si>
  <si>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</si>
  <si>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</si>
  <si>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</si>
  <si>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</si>
  <si>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</si>
  <si>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</si>
  <si>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</si>
  <si>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</si>
  <si>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</si>
  <si>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</si>
  <si>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</si>
  <si>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</si>
  <si>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</si>
  <si>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</si>
  <si>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</si>
  <si>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</si>
  <si>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</si>
  <si>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</si>
  <si>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</si>
  <si>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</si>
  <si>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</si>
  <si>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</si>
  <si>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</si>
  <si>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</si>
  <si>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</si>
  <si>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</si>
  <si>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</si>
  <si>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</si>
  <si>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</si>
  <si>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</si>
  <si>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</si>
  <si>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</si>
  <si>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</si>
  <si>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</si>
  <si>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</si>
  <si>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</si>
  <si>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</si>
  <si>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</si>
  <si>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</si>
  <si>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</si>
  <si>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</si>
  <si>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</si>
  <si>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</si>
  <si>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</si>
  <si>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</si>
  <si>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</si>
  <si>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</si>
  <si>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</si>
  <si>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</si>
  <si>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</si>
  <si>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</si>
  <si>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</si>
  <si>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</si>
  <si>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</si>
  <si>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</si>
  <si>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</si>
  <si>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</si>
  <si>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</si>
  <si>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</si>
  <si>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</si>
  <si>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</si>
  <si>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</si>
  <si>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</si>
  <si>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</si>
  <si>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</si>
  <si>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</si>
  <si>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</si>
  <si>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</si>
  <si>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</si>
  <si>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</si>
  <si>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</si>
  <si>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</si>
  <si>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</si>
  <si>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</si>
  <si>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</si>
  <si>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</si>
  <si>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</si>
  <si>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</si>
  <si>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</si>
  <si>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</si>
  <si>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</si>
  <si>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</si>
  <si>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</si>
  <si>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</si>
  <si>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</si>
  <si>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</si>
  <si>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</si>
  <si>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</si>
  <si>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</si>
  <si>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</si>
  <si>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</si>
  <si>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</si>
  <si>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</si>
  <si>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</si>
  <si>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</si>
  <si>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</si>
  <si>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</si>
  <si>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</si>
  <si>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</si>
  <si>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</si>
  <si>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</si>
  <si>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</si>
  <si>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</si>
  <si>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</si>
  <si>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</si>
  <si>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</si>
  <si>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</si>
  <si>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</si>
  <si>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</si>
  <si>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</si>
  <si>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</si>
  <si>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</si>
  <si>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</si>
  <si>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</si>
  <si>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</si>
  <si>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</si>
  <si>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</si>
  <si>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</si>
  <si>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</si>
  <si>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</si>
  <si>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</si>
  <si>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</si>
  <si>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</si>
  <si>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</si>
  <si>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</si>
  <si>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</si>
  <si>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</si>
  <si>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</si>
  <si>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</si>
  <si>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</si>
  <si>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</si>
  <si>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</si>
  <si>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</si>
  <si>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</si>
  <si>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</si>
  <si>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</si>
  <si>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</si>
  <si>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</si>
  <si>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</si>
  <si>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</si>
  <si>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</si>
  <si>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</si>
  <si>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</si>
  <si>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</si>
  <si>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</si>
  <si>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</si>
  <si>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</si>
  <si>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</si>
  <si>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</si>
  <si>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</si>
  <si>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</si>
  <si>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</si>
  <si>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</si>
  <si>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</si>
  <si>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</si>
  <si>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</si>
  <si>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</si>
  <si>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</si>
  <si>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</si>
  <si>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</si>
  <si>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</si>
  <si>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</si>
  <si>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</si>
  <si>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</si>
  <si>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</si>
  <si>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</si>
  <si>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</si>
  <si>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</si>
  <si>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</si>
  <si>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</si>
  <si>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</si>
  <si>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</si>
  <si>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</si>
  <si>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</si>
  <si>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</si>
  <si>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</si>
  <si>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</si>
  <si>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</si>
  <si>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</si>
  <si>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</si>
  <si>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</si>
  <si>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</si>
  <si>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</si>
  <si>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</si>
  <si>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</si>
  <si>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</si>
  <si>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</si>
  <si>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</si>
  <si>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</si>
  <si>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</si>
  <si>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</si>
  <si>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</si>
  <si>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</si>
  <si>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</si>
  <si>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</si>
  <si>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</si>
  <si>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</si>
  <si>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</si>
  <si>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</si>
  <si>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</si>
  <si>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</si>
  <si>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</si>
  <si>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</si>
  <si>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</si>
  <si>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</si>
  <si>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</si>
  <si>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</si>
  <si>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</si>
  <si>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</si>
  <si>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</si>
  <si>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</si>
  <si>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</si>
  <si>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</si>
  <si>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</si>
  <si>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</si>
  <si>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</si>
  <si>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</si>
  <si>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</si>
  <si>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</si>
  <si>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</si>
  <si>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</si>
  <si>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</si>
  <si>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</si>
  <si>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</si>
  <si>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</si>
  <si>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</si>
  <si>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</si>
  <si>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</si>
  <si>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</si>
  <si>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</si>
  <si>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</si>
  <si>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</si>
  <si>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</si>
  <si>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</si>
  <si>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</si>
  <si>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</si>
  <si>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</si>
  <si>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</si>
  <si>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</si>
  <si>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</si>
  <si>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</si>
  <si>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</si>
  <si>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</si>
  <si>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</si>
  <si>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</si>
  <si>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</si>
  <si>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</si>
  <si>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</si>
  <si>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</si>
  <si>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</si>
  <si>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</si>
  <si>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</si>
  <si>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</si>
  <si>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</si>
  <si>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</si>
  <si>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</si>
  <si>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</si>
  <si>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</si>
  <si>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</si>
  <si>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</si>
  <si>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</si>
  <si>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</si>
  <si>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</si>
  <si>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</si>
  <si>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</si>
  <si>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</si>
  <si>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</si>
  <si>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</si>
  <si>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</si>
  <si>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</si>
  <si>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</si>
  <si>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</si>
  <si>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</si>
  <si>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</si>
  <si>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</si>
  <si>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</si>
  <si>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</si>
  <si>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</si>
  <si>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</si>
  <si>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</si>
  <si>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</si>
  <si>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</si>
  <si>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</si>
  <si>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</si>
  <si>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</si>
  <si>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</si>
  <si>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</si>
  <si>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</si>
  <si>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</si>
  <si>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</si>
  <si>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</si>
  <si>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</si>
  <si>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</si>
  <si>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</si>
  <si>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</si>
  <si>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</si>
  <si>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</si>
  <si>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</si>
  <si>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</si>
  <si>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</si>
  <si>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</si>
  <si>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</si>
  <si>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</si>
  <si>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</si>
  <si>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</si>
  <si>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</si>
  <si>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</si>
  <si>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</si>
  <si>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</si>
  <si>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</si>
  <si>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</si>
  <si>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</si>
  <si>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</si>
  <si>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</si>
  <si>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</si>
  <si>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</si>
  <si>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</si>
  <si>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</si>
  <si>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</si>
  <si>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</si>
  <si>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</si>
  <si>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</si>
  <si>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</si>
  <si>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</si>
  <si>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</si>
  <si>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</si>
  <si>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</si>
  <si>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</si>
  <si>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</si>
  <si>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</si>
  <si>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</si>
  <si>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</si>
  <si>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</si>
  <si>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</si>
  <si>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</si>
  <si>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</si>
  <si>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</si>
  <si>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</si>
  <si>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</si>
  <si>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</si>
  <si>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</si>
  <si>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</si>
  <si>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</si>
  <si>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</si>
  <si>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</si>
  <si>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</si>
  <si>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</si>
  <si>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</si>
  <si>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</si>
  <si>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</si>
  <si>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</si>
  <si>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</si>
  <si>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</si>
  <si>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</si>
  <si>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</si>
  <si>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</si>
  <si>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</si>
  <si>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</si>
  <si>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</si>
  <si>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</si>
  <si>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</si>
  <si>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</si>
  <si>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</si>
  <si>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</si>
  <si>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</si>
  <si>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</si>
  <si>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</si>
  <si>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</si>
  <si>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</si>
  <si>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</si>
  <si>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</si>
  <si>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</si>
  <si>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</si>
  <si>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</si>
  <si>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</si>
  <si>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</si>
  <si>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</si>
  <si>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</si>
  <si>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</si>
  <si>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</si>
  <si>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</si>
  <si>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</si>
  <si>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</si>
  <si>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</si>
  <si>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</si>
  <si>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</si>
  <si>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</si>
  <si>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</si>
  <si>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</si>
  <si>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</si>
  <si>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</si>
  <si>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</si>
  <si>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</si>
  <si>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</si>
  <si>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</si>
  <si>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</si>
  <si>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</si>
  <si>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</si>
  <si>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</si>
  <si>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</si>
  <si>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</si>
  <si>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</si>
  <si>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</si>
  <si>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</si>
  <si>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</si>
  <si>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</si>
  <si>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</si>
  <si>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</si>
  <si>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</si>
  <si>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</si>
  <si>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</si>
  <si>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</si>
  <si>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</si>
  <si>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</si>
  <si>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</si>
  <si>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</si>
  <si>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</si>
  <si>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</si>
  <si>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</si>
  <si>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</si>
  <si>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</si>
  <si>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</si>
  <si>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</si>
  <si>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</si>
  <si>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</si>
  <si>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</si>
  <si>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</si>
  <si>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</si>
  <si>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</si>
  <si>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</si>
  <si>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</si>
  <si>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</si>
  <si>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</si>
  <si>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</si>
  <si>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</si>
  <si>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</si>
  <si>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</si>
  <si>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</si>
  <si>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</si>
  <si>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</si>
  <si>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</si>
  <si>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</si>
  <si>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</si>
  <si>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</si>
  <si>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</si>
  <si>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</si>
  <si>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</si>
  <si>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</si>
  <si>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</si>
  <si>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</si>
  <si>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</si>
  <si>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</si>
  <si>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</si>
  <si>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</si>
  <si>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</si>
  <si>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</si>
  <si>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</si>
  <si>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</si>
  <si>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</si>
  <si>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</si>
  <si>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</si>
  <si>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</si>
  <si>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</si>
  <si>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</si>
  <si>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</si>
  <si>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</si>
  <si>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</si>
  <si>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</si>
  <si>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</si>
  <si>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</si>
  <si>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</si>
  <si>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</si>
  <si>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</si>
  <si>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</si>
  <si>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</si>
  <si>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</si>
  <si>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</si>
  <si>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</si>
  <si>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</si>
  <si>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</si>
  <si>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</si>
  <si>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</si>
  <si>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</si>
  <si>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</si>
  <si>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</si>
  <si>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</si>
  <si>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</si>
  <si>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</si>
  <si>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</si>
  <si>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</si>
  <si>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</si>
  <si>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</si>
  <si>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</si>
  <si>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</si>
  <si>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</si>
  <si>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</si>
  <si>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</si>
  <si>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</si>
  <si>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</si>
  <si>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</si>
  <si>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</si>
  <si>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</si>
  <si>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</si>
  <si>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</si>
  <si>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</si>
  <si>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</si>
  <si>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</si>
  <si>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</si>
  <si>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</si>
  <si>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</si>
  <si>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</si>
  <si>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</si>
  <si>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</si>
  <si>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</si>
  <si>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</si>
  <si>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</si>
  <si>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</si>
  <si>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</si>
  <si>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</si>
  <si>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</si>
  <si>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</si>
  <si>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</si>
  <si>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</si>
  <si>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</si>
  <si>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</si>
  <si>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</si>
  <si>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</si>
  <si>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</si>
  <si>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</si>
  <si>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</si>
  <si>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</si>
  <si>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</si>
  <si>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</si>
  <si>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</si>
  <si>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</si>
  <si>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</si>
  <si>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</si>
  <si>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</si>
  <si>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</si>
  <si>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</si>
  <si>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</si>
  <si>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</si>
  <si>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</si>
  <si>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</si>
  <si>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</si>
  <si>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</si>
  <si>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</si>
  <si>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</si>
  <si>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</si>
  <si>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</si>
  <si>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</si>
  <si>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</si>
  <si>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</si>
  <si>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</si>
  <si>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</si>
  <si>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</si>
  <si>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</si>
  <si>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</si>
  <si>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</si>
  <si>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</si>
  <si>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</si>
  <si>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</si>
  <si>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</si>
  <si>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</si>
  <si>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</si>
  <si>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</si>
  <si>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</si>
  <si>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</si>
  <si>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</si>
  <si>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</si>
  <si>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</si>
  <si>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</si>
  <si>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</si>
  <si>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</si>
  <si>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</si>
  <si>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</si>
  <si>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</si>
  <si>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</si>
  <si>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</si>
  <si>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</si>
  <si>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</si>
  <si>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</si>
  <si>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</si>
  <si>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</si>
  <si>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</si>
  <si>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</si>
  <si>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</si>
  <si>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</si>
  <si>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</si>
  <si>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</si>
  <si>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</si>
  <si>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</si>
  <si>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</si>
  <si>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</si>
  <si>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</si>
  <si>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</si>
  <si>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</si>
  <si>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</si>
  <si>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</si>
  <si>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</si>
  <si>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</si>
  <si>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</si>
  <si>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</si>
  <si>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</si>
  <si>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</si>
  <si>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</si>
  <si>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</si>
  <si>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</si>
  <si>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</si>
  <si>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</si>
  <si>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</si>
  <si>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</si>
  <si>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</si>
  <si>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</si>
  <si>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</si>
  <si>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</si>
  <si>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</si>
  <si>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</si>
  <si>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</si>
  <si>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</si>
  <si>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</si>
  <si>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</si>
  <si>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</si>
  <si>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</si>
  <si>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</si>
  <si>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</si>
  <si>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</si>
  <si>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</si>
  <si>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</si>
  <si>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</si>
  <si>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</si>
  <si>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</si>
  <si>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</si>
  <si>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</si>
  <si>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</si>
  <si>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</si>
  <si>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</si>
  <si>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</si>
  <si>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</si>
  <si>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</si>
  <si>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</si>
  <si>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</si>
  <si>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</si>
  <si>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</si>
  <si>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</si>
  <si>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</si>
  <si>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</si>
  <si>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</si>
  <si>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</si>
  <si>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</si>
  <si>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</si>
  <si>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</si>
  <si>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</si>
  <si>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</si>
  <si>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</si>
  <si>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</si>
  <si>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</si>
  <si>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</si>
  <si>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</si>
  <si>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</si>
  <si>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</si>
  <si>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</si>
  <si>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</si>
  <si>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</si>
  <si>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</si>
  <si>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</si>
  <si>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</si>
  <si>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</si>
  <si>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</si>
  <si>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</si>
  <si>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</si>
  <si>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</si>
  <si>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</si>
  <si>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</si>
  <si>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</si>
  <si>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</si>
  <si>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</si>
  <si>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</si>
  <si>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</si>
  <si>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</si>
  <si>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</si>
  <si>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</si>
  <si>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</si>
  <si>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</si>
  <si>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</si>
  <si>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</si>
  <si>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</si>
  <si>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</si>
  <si>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</si>
  <si>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</si>
  <si>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</si>
  <si>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</si>
  <si>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</si>
  <si>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</si>
  <si>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</si>
  <si>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</si>
  <si>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</si>
  <si>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</si>
  <si>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</si>
  <si>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</si>
  <si>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</si>
  <si>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</si>
  <si>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</si>
  <si>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</si>
  <si>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</si>
  <si>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</si>
  <si>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</si>
  <si>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</si>
  <si>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</si>
  <si>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</si>
  <si>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</si>
  <si>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</si>
  <si>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</si>
  <si>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</si>
  <si>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</si>
  <si>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</si>
  <si>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</si>
  <si>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</si>
  <si>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</si>
  <si>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</si>
  <si>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</si>
  <si>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</si>
  <si>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</si>
  <si>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</si>
  <si>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</si>
  <si>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</si>
  <si>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</si>
  <si>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</si>
  <si>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</si>
  <si>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</si>
  <si>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</si>
  <si>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</si>
  <si>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</si>
  <si>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</si>
  <si>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</si>
  <si>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</si>
  <si>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</si>
  <si>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</si>
  <si>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</si>
  <si>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</si>
  <si>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</si>
  <si>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</si>
  <si>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</si>
  <si>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</si>
  <si>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</si>
  <si>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</si>
  <si>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</si>
  <si>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</si>
  <si>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</si>
  <si>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</si>
  <si>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</si>
  <si>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</si>
  <si>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</si>
  <si>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</si>
  <si>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</si>
  <si>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</si>
  <si>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</si>
  <si>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</si>
  <si>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</si>
  <si>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</si>
  <si>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</si>
  <si>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</si>
  <si>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</si>
  <si>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</si>
  <si>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</si>
  <si>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</si>
  <si>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</si>
  <si>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</si>
  <si>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</si>
  <si>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</si>
  <si>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</si>
  <si>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</si>
  <si>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</si>
  <si>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</si>
  <si>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</si>
  <si>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</si>
  <si>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</si>
  <si>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</si>
  <si>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</si>
  <si>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</si>
  <si>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</si>
  <si>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</si>
  <si>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</si>
  <si>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</si>
  <si>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</si>
  <si>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</si>
  <si>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</si>
  <si>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</si>
  <si>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</si>
  <si>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</si>
  <si>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</si>
  <si>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</si>
  <si>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</si>
  <si>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</si>
  <si>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</si>
  <si>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</si>
  <si>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</si>
  <si>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</si>
  <si>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</si>
  <si>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</si>
  <si>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</si>
  <si>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</si>
  <si>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</si>
  <si>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</si>
  <si>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</si>
  <si>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</si>
  <si>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</si>
  <si>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</si>
  <si>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</si>
  <si>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</si>
  <si>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</si>
  <si>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</si>
  <si>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</si>
  <si>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</si>
  <si>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</si>
  <si>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</si>
  <si>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</si>
  <si>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</si>
  <si>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</si>
  <si>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</si>
  <si>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</si>
  <si>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</si>
  <si>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</si>
  <si>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</si>
  <si>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</si>
  <si>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</si>
  <si>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</si>
  <si>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</si>
  <si>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</si>
  <si>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</si>
  <si>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</si>
  <si>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</si>
  <si>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</si>
  <si>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</si>
  <si>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</si>
  <si>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</si>
  <si>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</si>
  <si>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</si>
  <si>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</si>
  <si>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</si>
  <si>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</si>
  <si>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</si>
  <si>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</si>
  <si>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</si>
  <si>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</si>
  <si>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</si>
  <si>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</si>
  <si>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</si>
  <si>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</si>
  <si>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</si>
  <si>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</si>
  <si>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</si>
  <si>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</si>
  <si>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</si>
  <si>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</si>
  <si>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</si>
  <si>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</si>
  <si>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</si>
  <si>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</si>
  <si>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</si>
  <si>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</si>
  <si>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</si>
  <si>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</si>
  <si>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</si>
  <si>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</si>
  <si>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</si>
  <si>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</si>
  <si>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</si>
  <si>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</si>
  <si>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</si>
  <si>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</si>
  <si>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</si>
  <si>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</si>
  <si>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</si>
  <si>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</si>
  <si>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</si>
  <si>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</si>
  <si>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</si>
  <si>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</si>
  <si>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</si>
  <si>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</si>
  <si>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</si>
  <si>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</si>
  <si>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</si>
  <si>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</si>
  <si>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</si>
  <si>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</si>
  <si>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</si>
  <si>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</si>
  <si>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</si>
  <si>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</si>
  <si>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</si>
  <si>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</si>
  <si>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</si>
  <si>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</si>
  <si>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</si>
  <si>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</si>
  <si>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</si>
  <si>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</si>
  <si>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</si>
  <si>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</si>
  <si>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</si>
  <si>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</si>
  <si>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</si>
  <si>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</si>
  <si>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</si>
  <si>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</si>
  <si>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</si>
  <si>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</si>
  <si>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</si>
  <si>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</si>
  <si>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</si>
  <si>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</si>
  <si>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</si>
  <si>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</si>
  <si>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</si>
  <si>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</si>
  <si>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</si>
  <si>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</si>
  <si>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</si>
  <si>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</si>
  <si>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</si>
  <si>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</si>
  <si>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</si>
  <si>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</si>
  <si>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</si>
  <si>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</si>
  <si>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</si>
  <si>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</si>
  <si>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</si>
  <si>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</si>
  <si>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</si>
  <si>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</si>
  <si>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</si>
  <si>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</si>
  <si>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</si>
  <si>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</si>
  <si>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</si>
  <si>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</si>
  <si>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</si>
  <si>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</si>
  <si>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</si>
  <si>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</si>
  <si>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</si>
  <si>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</si>
  <si>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</si>
  <si>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</si>
  <si>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</si>
  <si>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</si>
  <si>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</si>
  <si>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</si>
  <si>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</si>
  <si>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</si>
  <si>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</si>
  <si>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</si>
  <si>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</si>
  <si>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</si>
  <si>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</si>
  <si>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</si>
  <si>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</si>
  <si>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</si>
  <si>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</si>
  <si>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</si>
  <si>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</si>
  <si>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</si>
  <si>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</si>
  <si>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</si>
  <si>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</si>
  <si>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</si>
  <si>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</si>
  <si>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</si>
  <si>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</si>
  <si>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</si>
  <si>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</si>
  <si>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</si>
  <si>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</si>
  <si>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</si>
  <si>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</si>
  <si>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</si>
  <si>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</si>
  <si>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</si>
  <si>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</si>
  <si>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</si>
  <si>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</si>
  <si>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</si>
  <si>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</si>
  <si>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</si>
  <si>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</si>
  <si>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</si>
  <si>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</si>
  <si>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</si>
  <si>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</si>
  <si>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</si>
  <si>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</si>
  <si>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</si>
  <si>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</si>
  <si>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</si>
  <si>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</si>
  <si>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</si>
  <si>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</si>
  <si>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</si>
  <si>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</si>
  <si>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</si>
  <si>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</si>
  <si>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</si>
  <si>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</si>
  <si>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</si>
  <si>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</si>
  <si>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</si>
  <si>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</si>
  <si>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</si>
  <si>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</si>
  <si>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</si>
  <si>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</si>
  <si>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</si>
  <si>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</si>
  <si>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</si>
  <si>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</si>
  <si>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</si>
  <si>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</si>
  <si>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</si>
  <si>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</si>
  <si>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</si>
  <si>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</si>
  <si>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</si>
  <si>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</si>
  <si>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</si>
  <si>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</si>
  <si>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</si>
  <si>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</si>
  <si>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</si>
  <si>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</si>
  <si>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</si>
  <si>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</si>
  <si>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</si>
  <si>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</si>
  <si>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</si>
  <si>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</si>
  <si>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</si>
  <si>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</si>
  <si>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</si>
  <si>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</si>
  <si>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</si>
  <si>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</si>
  <si>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</si>
  <si>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</si>
  <si>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</si>
  <si>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</si>
  <si>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</si>
  <si>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</si>
  <si>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</si>
  <si>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</si>
  <si>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</si>
  <si>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</si>
  <si>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</si>
  <si>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</si>
  <si>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</si>
  <si>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</si>
  <si>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</si>
  <si>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</si>
  <si>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</si>
  <si>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</si>
  <si>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</si>
  <si>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</si>
  <si>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</si>
  <si>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</si>
  <si>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</si>
  <si>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</si>
  <si>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</si>
  <si>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</si>
  <si>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</si>
  <si>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</si>
  <si>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</si>
  <si>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</si>
  <si>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</si>
  <si>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</si>
  <si>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</si>
  <si>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</si>
  <si>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</si>
  <si>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</si>
  <si>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</si>
  <si>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</si>
  <si>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</si>
  <si>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</si>
  <si>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</si>
  <si>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</si>
  <si>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</si>
  <si>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</si>
  <si>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</si>
  <si>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</si>
  <si>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</si>
  <si>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</si>
  <si>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</si>
  <si>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</si>
  <si>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</si>
  <si>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</si>
  <si>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</si>
  <si>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</si>
  <si>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</si>
  <si>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</si>
  <si>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</si>
  <si>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</si>
  <si>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</si>
  <si>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</si>
  <si>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</si>
  <si>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</si>
  <si>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</si>
  <si>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</si>
  <si>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</si>
  <si>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</si>
  <si>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</si>
  <si>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</si>
  <si>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</si>
  <si>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</si>
  <si>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</si>
  <si>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</si>
  <si>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</si>
  <si>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</si>
  <si>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</si>
  <si>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</si>
  <si>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</si>
  <si>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</si>
  <si>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</si>
  <si>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</si>
  <si>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</si>
  <si>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</si>
  <si>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</si>
  <si>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</si>
  <si>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</si>
  <si>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</si>
  <si>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</si>
  <si>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</si>
  <si>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</si>
  <si>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</si>
  <si>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</si>
  <si>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</si>
  <si>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</si>
  <si>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</si>
  <si>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</si>
  <si>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</si>
  <si>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</si>
  <si>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</si>
  <si>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</si>
  <si>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</si>
  <si>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</si>
  <si>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</si>
  <si>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</si>
  <si>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</si>
  <si>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</si>
  <si>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</si>
  <si>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</si>
  <si>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</si>
  <si>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</si>
  <si>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</si>
  <si>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</si>
  <si>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</si>
  <si>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</si>
  <si>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</si>
  <si>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</si>
  <si>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</si>
  <si>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</si>
  <si>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</si>
  <si>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</si>
  <si>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</si>
  <si>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</si>
  <si>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</si>
  <si>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</si>
  <si>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</si>
  <si>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</si>
  <si>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</si>
  <si>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</si>
  <si>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</si>
  <si>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</si>
  <si>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</si>
  <si>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</si>
  <si>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</si>
  <si>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</si>
  <si>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</si>
  <si>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</si>
  <si>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</si>
  <si>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</si>
  <si>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</si>
  <si>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</si>
  <si>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</si>
  <si>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</si>
  <si>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</si>
  <si>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</si>
  <si>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</si>
  <si>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</si>
  <si>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</si>
  <si>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</si>
  <si>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</si>
  <si>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</si>
  <si>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</si>
  <si>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</si>
  <si>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</si>
  <si>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</si>
  <si>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</si>
  <si>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</si>
  <si>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</si>
  <si>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</si>
  <si>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</si>
  <si>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</si>
  <si>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</si>
  <si>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</si>
  <si>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</si>
  <si>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</si>
  <si>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</si>
  <si>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</si>
  <si>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</si>
  <si>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</si>
  <si>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</si>
  <si>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</si>
  <si>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</si>
  <si>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</si>
  <si>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</si>
  <si>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</si>
  <si>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</si>
  <si>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</si>
  <si>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</si>
  <si>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</si>
  <si>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</si>
  <si>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</si>
  <si>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</si>
  <si>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</si>
  <si>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</si>
  <si>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</si>
  <si>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</si>
  <si>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</si>
  <si>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</si>
  <si>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</si>
  <si>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</si>
  <si>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</si>
  <si>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</si>
  <si>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</si>
  <si>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</si>
  <si>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</si>
  <si>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</si>
  <si>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</si>
  <si>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</si>
  <si>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</si>
  <si>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</si>
  <si>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</si>
  <si>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</si>
  <si>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</si>
  <si>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</si>
  <si>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</si>
  <si>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</si>
  <si>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</si>
  <si>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</si>
  <si>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</si>
  <si>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</si>
  <si>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</si>
  <si>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</si>
  <si>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</si>
  <si>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</si>
  <si>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</si>
  <si>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</si>
  <si>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</si>
  <si>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</si>
  <si>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</si>
  <si>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</si>
  <si>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</si>
  <si>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</si>
  <si>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</si>
  <si>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</si>
  <si>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</si>
  <si>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</si>
  <si>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</si>
  <si>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</si>
  <si>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</si>
  <si>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</si>
  <si>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</si>
  <si>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</si>
  <si>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</si>
  <si>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</si>
  <si>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</si>
  <si>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</si>
  <si>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</si>
  <si>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</si>
  <si>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</si>
  <si>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</si>
  <si>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</si>
  <si>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</si>
  <si>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</si>
  <si>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</si>
  <si>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</si>
  <si>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</si>
  <si>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</si>
  <si>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</si>
  <si>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</si>
  <si>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</si>
  <si>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</si>
  <si>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</si>
  <si>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</si>
  <si>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</si>
  <si>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</si>
  <si>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</si>
  <si>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</si>
  <si>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</si>
  <si>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</si>
  <si>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</si>
  <si>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</si>
  <si>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</si>
  <si>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</si>
  <si>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</si>
  <si>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</si>
  <si>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</si>
  <si>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</si>
  <si>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</si>
  <si>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</si>
  <si>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</si>
  <si>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</si>
  <si>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</si>
  <si>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</si>
  <si>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</si>
  <si>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</si>
  <si>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</si>
  <si>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</si>
  <si>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</si>
  <si>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</si>
  <si>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</si>
  <si>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</si>
  <si>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</si>
  <si>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</si>
  <si>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</si>
  <si>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</si>
  <si>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</si>
  <si>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</si>
  <si>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</si>
  <si>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</si>
  <si>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</si>
  <si>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</si>
  <si>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</si>
  <si>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</si>
  <si>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</si>
  <si>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</si>
  <si>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</si>
  <si>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</si>
  <si>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</si>
  <si>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</si>
  <si>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</si>
  <si>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</si>
  <si>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</si>
  <si>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</si>
  <si>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</si>
  <si>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</si>
  <si>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</si>
  <si>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</si>
  <si>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</si>
  <si>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</si>
  <si>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</si>
  <si>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</si>
  <si>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</si>
  <si>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</si>
  <si>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</si>
  <si>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</si>
  <si>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</si>
  <si>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</si>
  <si>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</si>
  <si>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</si>
  <si>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</si>
  <si>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</si>
  <si>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</si>
  <si>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</si>
  <si>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</si>
  <si>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</si>
  <si>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</si>
  <si>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</si>
  <si>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</si>
  <si>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</si>
  <si>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</si>
  <si>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</si>
  <si>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</si>
  <si>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</si>
  <si>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</si>
  <si>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</si>
  <si>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</si>
  <si>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</si>
  <si>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</si>
  <si>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</si>
  <si>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</si>
  <si>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</si>
  <si>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</si>
  <si>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</si>
  <si>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</si>
  <si>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</si>
  <si>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</si>
  <si>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</si>
  <si>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</si>
  <si>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</si>
  <si>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</si>
  <si>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</si>
  <si>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</si>
  <si>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</si>
  <si>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</si>
  <si>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</si>
  <si>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</si>
  <si>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</si>
  <si>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</si>
  <si>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</si>
  <si>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</si>
  <si>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</si>
  <si>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</si>
  <si>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</si>
  <si>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</si>
  <si>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</si>
  <si>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</si>
  <si>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</si>
  <si>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</si>
  <si>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</si>
  <si>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</si>
  <si>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</si>
  <si>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</si>
  <si>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</si>
  <si>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</si>
  <si>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</si>
  <si>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</si>
  <si>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</si>
  <si>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</si>
  <si>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</si>
  <si>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</si>
  <si>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</si>
  <si>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</si>
  <si>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</si>
  <si>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</si>
  <si>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</si>
  <si>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</si>
  <si>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</si>
  <si>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</si>
  <si>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</si>
  <si>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</si>
  <si>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</si>
  <si>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</si>
  <si>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</si>
  <si>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</si>
  <si>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</si>
  <si>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</si>
  <si>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</si>
  <si>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</si>
  <si>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</si>
  <si>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</si>
  <si>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</si>
  <si>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</si>
  <si>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</si>
  <si>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</si>
  <si>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</si>
  <si>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</si>
  <si>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</si>
  <si>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</si>
  <si>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</si>
  <si>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</si>
  <si>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</si>
  <si>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</si>
  <si>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</si>
  <si>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</si>
  <si>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</si>
  <si>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</si>
  <si>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</si>
  <si>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</si>
  <si>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</si>
  <si>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</si>
  <si>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</si>
  <si>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</si>
  <si>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</si>
  <si>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</si>
  <si>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</si>
  <si>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</si>
  <si>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</si>
  <si>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</si>
  <si>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</si>
  <si>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</si>
  <si>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</si>
  <si>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</si>
  <si>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</si>
  <si>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</si>
  <si>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</si>
  <si>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</si>
  <si>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</si>
  <si>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</si>
  <si>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</si>
  <si>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</si>
  <si>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</si>
  <si>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</si>
  <si>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</si>
  <si>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</si>
  <si>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</si>
  <si>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</si>
  <si>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</si>
  <si>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</si>
  <si>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</si>
  <si>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</si>
  <si>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</si>
  <si>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</si>
  <si>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</si>
  <si>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</si>
  <si>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</si>
  <si>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</si>
  <si>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</si>
  <si>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</si>
  <si>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</si>
  <si>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</si>
  <si>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</si>
  <si>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</si>
  <si>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</si>
  <si>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</si>
  <si>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</si>
  <si>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</si>
  <si>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</si>
  <si>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</si>
  <si>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</si>
  <si>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</si>
  <si>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</si>
  <si>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</si>
  <si>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</si>
  <si>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</si>
  <si>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</si>
  <si>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</si>
  <si>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</si>
  <si>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</si>
  <si>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</si>
  <si>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</si>
  <si>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</si>
  <si>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</si>
  <si>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</si>
  <si>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</si>
  <si>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</si>
  <si>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</si>
  <si>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</si>
  <si>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</si>
  <si>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</si>
  <si>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</si>
  <si>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</si>
  <si>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</si>
  <si>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</si>
  <si>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</si>
  <si>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</si>
  <si>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</si>
  <si>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</si>
  <si>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</si>
  <si>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</si>
  <si>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</si>
  <si>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</si>
  <si>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</si>
  <si>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</si>
  <si>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</si>
  <si>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</si>
  <si>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</si>
  <si>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</si>
  <si>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</si>
  <si>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</si>
  <si>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</si>
  <si>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</si>
  <si>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</si>
  <si>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</si>
  <si>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</si>
  <si>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</si>
  <si>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</si>
  <si>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</si>
  <si>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</si>
  <si>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</si>
  <si>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</si>
  <si>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</si>
  <si>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</si>
  <si>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</si>
  <si>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</si>
  <si>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</si>
  <si>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</si>
  <si>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</si>
  <si>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</si>
  <si>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</si>
  <si>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</si>
  <si>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</si>
  <si>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</si>
  <si>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</si>
  <si>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</si>
  <si>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</si>
  <si>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</si>
  <si>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</si>
  <si>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</si>
  <si>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</si>
  <si>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</si>
  <si>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</si>
  <si>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</si>
  <si>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</si>
  <si>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</si>
  <si>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</si>
  <si>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</si>
  <si>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</si>
  <si>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</si>
  <si>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</si>
  <si>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</si>
  <si>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</si>
  <si>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</si>
  <si>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</si>
  <si>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</si>
  <si>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</si>
  <si>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</si>
  <si>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</si>
  <si>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</si>
  <si>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</si>
  <si>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</si>
  <si>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</si>
  <si>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</si>
  <si>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</si>
  <si>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</si>
  <si>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</si>
  <si>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</si>
  <si>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</si>
  <si>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</si>
  <si>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</si>
  <si>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</si>
  <si>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</si>
  <si>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</si>
  <si>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</si>
  <si>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</si>
  <si>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</si>
  <si>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</si>
  <si>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</si>
  <si>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</si>
  <si>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</si>
  <si>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</si>
  <si>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</si>
  <si>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</si>
  <si>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</si>
  <si>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</si>
  <si>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</si>
  <si>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</si>
  <si>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</si>
  <si>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</si>
  <si>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</si>
  <si>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</si>
  <si>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</si>
  <si>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</si>
  <si>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</si>
  <si>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</si>
  <si>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</si>
  <si>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</si>
  <si>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</si>
  <si>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</si>
  <si>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</si>
  <si>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</si>
  <si>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</si>
  <si>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</si>
  <si>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</si>
  <si>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</si>
  <si>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</si>
  <si>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</si>
  <si>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</si>
  <si>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</si>
  <si>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</si>
  <si>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</si>
  <si>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</si>
  <si>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</si>
  <si>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</si>
  <si>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</si>
  <si>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</si>
  <si>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</si>
  <si>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</si>
  <si>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</si>
  <si>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</si>
  <si>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</si>
  <si>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</si>
  <si>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</si>
  <si>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</si>
  <si>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</si>
  <si>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</si>
  <si>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</si>
  <si>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</si>
  <si>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</si>
  <si>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</si>
  <si>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</si>
  <si>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</si>
  <si>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</si>
  <si>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</si>
  <si>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</si>
  <si>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</si>
  <si>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</si>
  <si>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</si>
  <si>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</si>
  <si>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</si>
  <si>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</si>
  <si>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</si>
  <si>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</si>
  <si>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</si>
  <si>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</si>
  <si>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</si>
  <si>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</si>
  <si>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</si>
  <si>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</si>
  <si>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</si>
  <si>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</si>
  <si>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</si>
  <si>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</si>
  <si>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</si>
  <si>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</si>
  <si>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</si>
  <si>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</si>
  <si>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</si>
  <si>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</si>
  <si>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</si>
  <si>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</si>
  <si>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</si>
  <si>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</si>
  <si>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</si>
  <si>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</si>
  <si>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</si>
  <si>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</si>
  <si>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</si>
  <si>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</si>
  <si>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</si>
  <si>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</si>
  <si>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</si>
  <si>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</si>
  <si>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</si>
  <si>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</si>
  <si>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</si>
  <si>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</si>
  <si>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</si>
  <si>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</si>
  <si>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</si>
  <si>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</si>
  <si>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</si>
  <si>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</si>
  <si>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</si>
  <si>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</si>
  <si>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</si>
  <si>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</si>
  <si>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</si>
  <si>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</si>
  <si>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</si>
  <si>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</si>
  <si>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</si>
  <si>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</si>
  <si>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</si>
  <si>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</si>
  <si>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</si>
  <si>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</si>
  <si>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</si>
  <si>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</si>
  <si>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</si>
  <si>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</si>
  <si>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</si>
  <si>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</si>
  <si>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</si>
  <si>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</si>
  <si>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</si>
  <si>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</si>
  <si>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</si>
  <si>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</si>
  <si>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</si>
  <si>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</si>
  <si>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</si>
  <si>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</si>
  <si>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</si>
  <si>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</si>
  <si>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</si>
  <si>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</si>
  <si>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</si>
  <si>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</si>
  <si>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</si>
  <si>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</si>
  <si>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</si>
  <si>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</si>
  <si>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</si>
  <si>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</si>
  <si>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</si>
  <si>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</si>
  <si>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</si>
  <si>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</si>
  <si>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</si>
  <si>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</si>
  <si>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</si>
  <si>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</si>
  <si>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</si>
  <si>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</si>
  <si>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</si>
  <si>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</si>
  <si>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</si>
  <si>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</si>
  <si>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</si>
  <si>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</si>
  <si>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</si>
  <si>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</si>
  <si>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</si>
  <si>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</si>
  <si>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</si>
  <si>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</si>
  <si>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</si>
  <si>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</si>
  <si>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</si>
  <si>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</si>
  <si>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</si>
  <si>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</si>
  <si>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</si>
  <si>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</si>
  <si>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</si>
  <si>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</si>
  <si>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</si>
  <si>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</si>
  <si>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</si>
  <si>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</si>
  <si>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</si>
  <si>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</si>
  <si>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</si>
  <si>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</si>
  <si>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</si>
  <si>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</si>
  <si>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</si>
  <si>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</si>
  <si>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</si>
  <si>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</si>
  <si>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</si>
  <si>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</si>
  <si>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</si>
  <si>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</si>
  <si>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</si>
  <si>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</si>
  <si>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</si>
  <si>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</si>
  <si>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</si>
  <si>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</si>
  <si>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</si>
  <si>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</si>
  <si>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</si>
  <si>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</si>
  <si>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</si>
  <si>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</si>
  <si>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</si>
  <si>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</si>
  <si>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</si>
  <si>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</si>
  <si>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</si>
  <si>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</si>
  <si>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</si>
  <si>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</si>
  <si>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</si>
  <si>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</si>
  <si>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</si>
  <si>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</si>
  <si>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</si>
  <si>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</si>
  <si>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</si>
  <si>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</si>
  <si>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</si>
  <si>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</si>
  <si>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</si>
  <si>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</si>
  <si>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</si>
  <si>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</si>
  <si>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</si>
  <si>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</si>
  <si>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</si>
  <si>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</si>
  <si>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</si>
  <si>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</si>
  <si>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</si>
  <si>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</si>
  <si>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</si>
  <si>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</si>
  <si>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</si>
  <si>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</si>
  <si>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</si>
  <si>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</si>
  <si>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</si>
  <si>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</si>
  <si>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</si>
  <si>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</si>
  <si>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</si>
  <si>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</si>
  <si>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</si>
  <si>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</si>
  <si>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</si>
  <si>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</si>
  <si>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</si>
  <si>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</si>
  <si>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</si>
  <si>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</si>
  <si>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</si>
  <si>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</si>
  <si>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</si>
  <si>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</si>
  <si>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</si>
  <si>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</si>
  <si>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</si>
  <si>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</si>
  <si>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</si>
  <si>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</si>
  <si>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</si>
  <si>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</si>
  <si>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</si>
  <si>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</si>
  <si>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</si>
  <si>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</si>
  <si>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</si>
  <si>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</si>
  <si>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</si>
  <si>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</si>
  <si>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</si>
  <si>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</si>
  <si>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</si>
  <si>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</si>
  <si>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</si>
  <si>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</si>
  <si>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</si>
  <si>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</si>
  <si>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</si>
  <si>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</si>
  <si>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</si>
  <si>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</si>
  <si>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</si>
  <si>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</si>
  <si>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</si>
  <si>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</si>
  <si>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</si>
  <si>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</si>
  <si>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</si>
  <si>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</si>
  <si>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</si>
  <si>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</si>
  <si>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</si>
  <si>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</si>
  <si>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</si>
  <si>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</si>
  <si>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</si>
  <si>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</si>
  <si>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</si>
  <si>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</si>
  <si>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</si>
  <si>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</si>
  <si>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</si>
  <si>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</si>
  <si>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</si>
  <si>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</si>
  <si>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</si>
  <si>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</si>
  <si>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</si>
  <si>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</si>
  <si>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</si>
  <si>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</si>
  <si>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</si>
  <si>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</si>
  <si>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</si>
  <si>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</si>
  <si>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</si>
  <si>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</si>
  <si>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</si>
  <si>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</si>
  <si>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</si>
  <si>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</si>
  <si>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</si>
  <si>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</si>
  <si>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</si>
  <si>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</si>
  <si>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</si>
  <si>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</si>
  <si>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</si>
  <si>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</si>
  <si>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</si>
  <si>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</si>
  <si>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</si>
  <si>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</si>
  <si>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</si>
  <si>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</si>
  <si>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</si>
  <si>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</si>
  <si>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</si>
  <si>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</si>
  <si>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</si>
  <si>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</si>
  <si>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</si>
  <si>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</si>
  <si>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</si>
  <si>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</si>
  <si>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</si>
  <si>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</si>
  <si>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</si>
  <si>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</si>
  <si>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</si>
  <si>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</si>
  <si>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</si>
  <si>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</si>
  <si>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</si>
  <si>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</si>
  <si>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</si>
  <si>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</si>
  <si>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</si>
  <si>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</si>
  <si>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</si>
  <si>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</si>
  <si>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</si>
  <si>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</si>
  <si>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</si>
  <si>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</si>
  <si>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</si>
  <si>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</si>
  <si>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</si>
  <si>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</si>
  <si>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</si>
  <si>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</si>
  <si>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</si>
  <si>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</si>
  <si>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</si>
  <si>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</si>
  <si>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</si>
  <si>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</si>
  <si>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</si>
  <si>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</si>
  <si>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</si>
  <si>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</si>
  <si>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</si>
  <si>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</si>
  <si>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</si>
  <si>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</si>
  <si>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</si>
  <si>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</si>
  <si>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</si>
  <si>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</si>
  <si>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</si>
  <si>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</si>
  <si>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</si>
  <si>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</si>
  <si>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</si>
  <si>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</si>
  <si>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</si>
  <si>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</si>
  <si>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</si>
  <si>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</si>
  <si>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</si>
  <si>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</si>
  <si>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</si>
  <si>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</si>
  <si>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</si>
  <si>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</si>
  <si>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</si>
  <si>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</si>
  <si>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</si>
  <si>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</si>
  <si>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</si>
  <si>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</si>
  <si>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</si>
  <si>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</si>
  <si>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</si>
  <si>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</si>
  <si>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</si>
  <si>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</si>
  <si>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</si>
  <si>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</si>
  <si>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</si>
  <si>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</si>
  <si>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</si>
  <si>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</si>
  <si>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</si>
  <si>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</si>
  <si>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</si>
  <si>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</si>
  <si>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</si>
  <si>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</si>
  <si>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</si>
  <si>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</si>
  <si>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</si>
  <si>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</si>
  <si>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</si>
  <si>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</si>
  <si>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</si>
  <si>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</si>
  <si>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</si>
  <si>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</si>
  <si>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</si>
  <si>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</si>
  <si>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</si>
  <si>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</si>
  <si>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</si>
  <si>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</si>
  <si>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</si>
  <si>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</si>
  <si>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</si>
  <si>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</si>
  <si>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</si>
  <si>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</si>
  <si>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</si>
  <si>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</si>
  <si>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</si>
  <si>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</si>
  <si>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</si>
  <si>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</si>
  <si>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</si>
  <si>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</si>
  <si>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</si>
  <si>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</si>
  <si>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</si>
  <si>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</si>
  <si>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</si>
  <si>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</si>
  <si>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</si>
  <si>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</si>
  <si>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</si>
  <si>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</si>
  <si>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</si>
  <si>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</si>
  <si>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</si>
  <si>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</si>
  <si>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</si>
  <si>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</si>
  <si>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</si>
  <si>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</si>
  <si>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</si>
  <si>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</si>
  <si>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</si>
  <si>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</si>
  <si>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</si>
  <si>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</si>
  <si>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</si>
  <si>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</si>
  <si>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</si>
  <si>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</si>
  <si>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</si>
  <si>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</si>
  <si>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</si>
  <si>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</si>
  <si>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</si>
  <si>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</si>
  <si>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</si>
  <si>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</si>
  <si>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</si>
  <si>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</si>
  <si>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</si>
  <si>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</si>
  <si>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</si>
  <si>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</si>
  <si>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</si>
  <si>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</si>
  <si>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</si>
  <si>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</si>
  <si>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</si>
  <si>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</si>
  <si>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</si>
  <si>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</si>
  <si>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</si>
  <si>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</si>
  <si>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</si>
  <si>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</si>
  <si>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</si>
  <si>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</si>
  <si>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</si>
  <si>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</si>
  <si>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</si>
  <si>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</si>
  <si>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</si>
  <si>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</si>
  <si>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</si>
  <si>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</si>
  <si>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</si>
  <si>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</si>
  <si>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</si>
  <si>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</si>
  <si>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</si>
  <si>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</si>
  <si>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</si>
  <si>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</si>
  <si>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</si>
  <si>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</si>
  <si>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</si>
  <si>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</si>
  <si>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</si>
  <si>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</si>
  <si>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</si>
  <si>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</si>
  <si>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</si>
  <si>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</si>
  <si>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</si>
  <si>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</si>
  <si>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</si>
  <si>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</si>
  <si>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</si>
  <si>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</si>
  <si>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</si>
  <si>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</si>
  <si>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</si>
  <si>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</si>
  <si>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</si>
  <si>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</si>
  <si>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</si>
  <si>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</si>
  <si>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</si>
  <si>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</si>
  <si>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</si>
  <si>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</si>
  <si>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</si>
  <si>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</si>
  <si>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</si>
  <si>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</si>
  <si>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</si>
  <si>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</si>
  <si>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</si>
  <si>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</si>
  <si>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</si>
  <si>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</si>
  <si>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</si>
  <si>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</si>
  <si>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</si>
  <si>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</si>
  <si>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</si>
  <si>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</si>
  <si>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</si>
  <si>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</si>
  <si>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</si>
  <si>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</si>
  <si>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</si>
  <si>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</si>
  <si>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</si>
  <si>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</si>
  <si>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</si>
  <si>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</si>
  <si>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</si>
  <si>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</si>
  <si>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</si>
  <si>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</si>
  <si>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</si>
  <si>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</si>
  <si>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</si>
  <si>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</si>
  <si>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</si>
  <si>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</si>
  <si>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</si>
  <si>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</si>
  <si>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</si>
  <si>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</si>
  <si>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</si>
  <si>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</si>
  <si>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</si>
  <si>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</si>
  <si>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</si>
  <si>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</si>
  <si>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</si>
  <si>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</si>
  <si>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</si>
  <si>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</si>
  <si>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</si>
  <si>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</si>
  <si>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</si>
  <si>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</si>
  <si>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</si>
  <si>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</si>
  <si>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</si>
  <si>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</si>
  <si>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</si>
  <si>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</si>
  <si>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</si>
  <si>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</si>
  <si>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</si>
  <si>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</si>
  <si>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</si>
  <si>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</si>
  <si>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</si>
  <si>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</si>
  <si>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</si>
  <si>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</si>
  <si>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</si>
  <si>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</si>
  <si>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</si>
  <si>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</si>
  <si>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</si>
  <si>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</si>
  <si>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</si>
  <si>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</si>
  <si>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</si>
  <si>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</si>
  <si>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</si>
  <si>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</si>
  <si>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</si>
  <si>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</si>
  <si>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</si>
  <si>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</si>
  <si>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</si>
  <si>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</si>
  <si>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</si>
  <si>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</si>
  <si>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</si>
  <si>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</si>
  <si>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</si>
  <si>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</si>
  <si>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</si>
  <si>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</si>
  <si>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</si>
  <si>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</si>
  <si>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</si>
  <si>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</si>
  <si>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</si>
  <si>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</si>
  <si>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</si>
  <si>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</si>
  <si>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</si>
  <si>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</si>
  <si>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</si>
  <si>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</si>
  <si>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</si>
  <si>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</si>
  <si>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</si>
  <si>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</si>
  <si>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</si>
  <si>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</si>
  <si>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</si>
  <si>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</si>
  <si>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</si>
  <si>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</si>
  <si>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</si>
  <si>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</si>
  <si>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</si>
  <si>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</si>
  <si>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</si>
  <si>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</si>
  <si>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</si>
  <si>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</si>
  <si>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</si>
  <si>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</si>
  <si>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</si>
  <si>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</si>
  <si>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</si>
  <si>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</si>
  <si>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</si>
  <si>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</si>
  <si>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</si>
  <si>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</si>
  <si>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</si>
  <si>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</si>
  <si>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</si>
  <si>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</si>
  <si>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</si>
  <si>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</si>
  <si>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</si>
  <si>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</si>
  <si>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</si>
  <si>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</si>
  <si>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</si>
  <si>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</si>
  <si>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</si>
  <si>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</si>
  <si>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</si>
  <si>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</si>
  <si>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</si>
  <si>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</si>
  <si>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</si>
  <si>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</si>
  <si>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</si>
  <si>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</si>
  <si>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</si>
  <si>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</si>
  <si>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</si>
  <si>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</si>
  <si>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</si>
  <si>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</si>
  <si>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</si>
  <si>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</si>
  <si>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</si>
  <si>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</si>
  <si>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</si>
  <si>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</si>
  <si>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</si>
  <si>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</si>
  <si>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</si>
  <si>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</si>
  <si>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</si>
  <si>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</si>
  <si>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</si>
  <si>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</si>
  <si>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</si>
  <si>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</si>
  <si>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</si>
  <si>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</si>
  <si>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</si>
  <si>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</si>
  <si>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</si>
  <si>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</si>
  <si>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</si>
  <si>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</si>
  <si>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</si>
  <si>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</si>
  <si>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</si>
  <si>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</si>
  <si>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</si>
  <si>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</si>
  <si>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</si>
  <si>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</si>
  <si>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</si>
  <si>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</si>
  <si>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</si>
  <si>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</si>
  <si>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</si>
  <si>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</si>
  <si>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</si>
  <si>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</si>
  <si>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</si>
  <si>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</si>
  <si>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</si>
  <si>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</si>
  <si>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</si>
  <si>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</si>
  <si>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</si>
  <si>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</si>
  <si>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</si>
  <si>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</si>
  <si>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</si>
  <si>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</si>
  <si>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</si>
  <si>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</si>
  <si>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</si>
  <si>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</si>
  <si>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</si>
  <si>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</si>
  <si>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</si>
  <si>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</si>
  <si>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</si>
  <si>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</si>
  <si>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</si>
  <si>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</si>
  <si>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</si>
  <si>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</si>
  <si>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</si>
  <si>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</si>
  <si>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</si>
  <si>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</si>
  <si>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</si>
  <si>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</si>
  <si>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</si>
  <si>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</si>
  <si>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</si>
  <si>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</si>
  <si>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</si>
  <si>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</si>
  <si>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</si>
  <si>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</si>
  <si>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</si>
  <si>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</si>
  <si>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</si>
  <si>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</si>
  <si>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</si>
  <si>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</si>
  <si>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</si>
  <si>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</si>
  <si>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</si>
  <si>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</si>
  <si>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</si>
  <si>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</si>
  <si>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</si>
  <si>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</si>
  <si>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</si>
  <si>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</si>
  <si>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</si>
  <si>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</si>
  <si>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</si>
  <si>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</si>
  <si>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</si>
  <si>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</si>
  <si>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</si>
  <si>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</si>
  <si>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</si>
  <si>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</si>
  <si>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</si>
  <si>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</si>
  <si>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</si>
  <si>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</si>
  <si>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</si>
  <si>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</si>
  <si>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</si>
  <si>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</si>
  <si>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</si>
  <si>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</si>
  <si>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</si>
  <si>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</si>
  <si>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</si>
  <si>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</si>
  <si>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</si>
  <si>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</si>
  <si>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</si>
  <si>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</si>
  <si>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</si>
  <si>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</si>
  <si>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</si>
  <si>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</si>
  <si>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</si>
  <si>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</si>
  <si>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</si>
  <si>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</si>
  <si>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</si>
  <si>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</si>
  <si>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</si>
  <si>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</si>
  <si>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</si>
  <si>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</si>
  <si>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</si>
  <si>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</si>
  <si>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</si>
  <si>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</si>
  <si>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</si>
  <si>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</si>
  <si>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</si>
  <si>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</si>
  <si>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</si>
  <si>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</si>
  <si>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</si>
  <si>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</si>
  <si>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</si>
  <si>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</si>
  <si>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</si>
  <si>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</si>
  <si>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</si>
  <si>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</si>
  <si>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</si>
  <si>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</si>
  <si>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</si>
  <si>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</si>
  <si>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</si>
  <si>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</si>
  <si>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</si>
  <si>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</si>
  <si>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</si>
  <si>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</si>
  <si>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</si>
  <si>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</si>
  <si>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</si>
  <si>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</si>
  <si>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</si>
  <si>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</si>
  <si>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</si>
  <si>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</si>
  <si>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</si>
  <si>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</si>
  <si>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</si>
  <si>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</si>
  <si>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</si>
  <si>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</si>
  <si>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</si>
  <si>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</si>
  <si>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</si>
  <si>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</si>
  <si>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</si>
  <si>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</si>
  <si>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</si>
  <si>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</si>
  <si>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</si>
  <si>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</si>
  <si>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</si>
  <si>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</si>
  <si>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</si>
  <si>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</si>
  <si>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</si>
  <si>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</si>
  <si>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</si>
  <si>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</si>
  <si>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</si>
  <si>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</si>
  <si>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</si>
  <si>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</si>
  <si>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</si>
  <si>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</si>
  <si>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</si>
  <si>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</si>
  <si>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</si>
  <si>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</si>
  <si>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</si>
  <si>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</si>
  <si>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</si>
  <si>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</si>
  <si>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</si>
  <si>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</si>
  <si>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</si>
  <si>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</si>
  <si>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</si>
  <si>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</si>
  <si>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</si>
  <si>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</si>
  <si>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</si>
  <si>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</si>
  <si>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</si>
  <si>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</si>
  <si>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</si>
  <si>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</si>
  <si>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</si>
  <si>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</si>
  <si>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</si>
  <si>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</si>
  <si>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</si>
  <si>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</si>
  <si>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</si>
  <si>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</si>
  <si>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</si>
  <si>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</si>
  <si>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</si>
  <si>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</si>
  <si>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</si>
  <si>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</si>
  <si>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</si>
  <si>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</si>
  <si>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</si>
  <si>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</si>
  <si>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</si>
  <si>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</si>
  <si>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</si>
  <si>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</si>
  <si>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</si>
  <si>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</si>
  <si>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</si>
  <si>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</si>
  <si>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</si>
  <si>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</si>
  <si>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</si>
  <si>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</si>
  <si>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</si>
  <si>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</si>
  <si>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</si>
  <si>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</si>
  <si>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</si>
  <si>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</si>
  <si>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</si>
  <si>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</si>
  <si>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</si>
  <si>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</si>
  <si>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</si>
  <si>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</si>
  <si>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</si>
  <si>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</si>
  <si>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</si>
  <si>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</si>
  <si>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</si>
  <si>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</si>
  <si>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</si>
  <si>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</si>
  <si>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</si>
  <si>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</si>
  <si>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</si>
  <si>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</si>
  <si>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</si>
  <si>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</si>
  <si>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</si>
  <si>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</si>
  <si>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</si>
  <si>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</si>
  <si>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</si>
  <si>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</si>
  <si>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</si>
  <si>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</si>
  <si>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</si>
  <si>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</si>
  <si>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</si>
  <si>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</si>
  <si>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</si>
  <si>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</si>
  <si>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</si>
  <si>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</si>
  <si>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</si>
  <si>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</si>
  <si>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</si>
  <si>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</si>
  <si>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</si>
  <si>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</si>
  <si>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</si>
  <si>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</si>
  <si>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</si>
  <si>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</si>
  <si>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</si>
  <si>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</si>
  <si>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</si>
  <si>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</si>
  <si>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</si>
  <si>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</si>
  <si>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</si>
  <si>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</si>
  <si>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</si>
  <si>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</si>
  <si>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</si>
  <si>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</si>
  <si>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</si>
  <si>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</si>
  <si>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</si>
  <si>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</si>
  <si>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</si>
  <si>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</si>
  <si>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</si>
  <si>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</si>
  <si>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</si>
  <si>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</si>
  <si>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</si>
  <si>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</si>
  <si>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</si>
  <si>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</si>
  <si>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</si>
  <si>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</si>
  <si>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</si>
  <si>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</si>
  <si>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</si>
  <si>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</si>
  <si>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</si>
  <si>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</si>
  <si>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</si>
  <si>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</si>
  <si>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</si>
  <si>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</si>
  <si>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</si>
  <si>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</si>
  <si>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</si>
  <si>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</si>
  <si>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</si>
  <si>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</si>
  <si>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</si>
  <si>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</si>
  <si>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</si>
  <si>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</si>
  <si>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</si>
  <si>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</si>
  <si>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</si>
  <si>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</si>
  <si>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</si>
  <si>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</si>
  <si>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</si>
  <si>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</si>
  <si>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</si>
  <si>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</si>
  <si>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</si>
  <si>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</si>
  <si>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</si>
  <si>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</si>
  <si>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</si>
  <si>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</si>
  <si>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</si>
  <si>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</si>
  <si>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</si>
  <si>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</si>
  <si>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</si>
  <si>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</si>
  <si>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</si>
  <si>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</si>
  <si>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</si>
  <si>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</si>
  <si>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</si>
  <si>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</si>
  <si>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</si>
  <si>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</si>
  <si>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</si>
  <si>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</si>
  <si>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</si>
  <si>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</si>
  <si>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</si>
  <si>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</si>
  <si>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</si>
  <si>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</si>
  <si>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</si>
  <si>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</si>
  <si>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</si>
  <si>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</si>
  <si>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</si>
  <si>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</si>
  <si>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</si>
  <si>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</si>
  <si>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</si>
  <si>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</si>
  <si>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</si>
  <si>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</si>
  <si>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</si>
  <si>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</si>
  <si>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</si>
  <si>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</si>
  <si>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</si>
  <si>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</si>
  <si>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</si>
  <si>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</si>
  <si>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</si>
  <si>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</si>
  <si>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</si>
  <si>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</si>
  <si>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</si>
  <si>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</si>
  <si>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</si>
  <si>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</si>
  <si>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</si>
  <si>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</si>
  <si>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</si>
  <si>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</si>
  <si>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</si>
  <si>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</si>
  <si>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</si>
  <si>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</si>
  <si>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</si>
  <si>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</si>
  <si>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</si>
  <si>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</si>
  <si>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</si>
  <si>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</si>
  <si>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</si>
  <si>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</si>
  <si>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</si>
  <si>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</si>
  <si>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</si>
  <si>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</si>
  <si>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</si>
  <si>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</si>
  <si>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</si>
  <si>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</si>
  <si>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</si>
  <si>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</si>
  <si>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</si>
  <si>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</si>
  <si>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</si>
  <si>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</si>
  <si>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</si>
  <si>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</si>
  <si>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</si>
  <si>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</si>
  <si>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</si>
  <si>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</si>
  <si>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</si>
  <si>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</si>
  <si>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</si>
  <si>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</si>
  <si>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</si>
  <si>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</si>
  <si>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</si>
  <si>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</si>
  <si>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</si>
  <si>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</si>
  <si>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</si>
  <si>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</si>
  <si>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</si>
  <si>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</si>
  <si>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</si>
  <si>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</si>
  <si>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</si>
  <si>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</si>
  <si>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</si>
  <si>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</si>
  <si>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</si>
  <si>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</si>
  <si>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</si>
  <si>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</si>
  <si>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</si>
  <si>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</si>
  <si>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</si>
  <si>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</si>
  <si>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</si>
  <si>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</si>
  <si>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</si>
  <si>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</si>
  <si>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</si>
  <si>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</si>
  <si>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</si>
  <si>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</si>
  <si>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</si>
  <si>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</si>
  <si>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</si>
  <si>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</si>
  <si>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</si>
  <si>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</si>
  <si>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</si>
  <si>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</si>
  <si>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</si>
  <si>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</si>
  <si>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</si>
  <si>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</si>
  <si>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</si>
  <si>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</si>
  <si>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</si>
  <si>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</si>
  <si>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</si>
  <si>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</si>
  <si>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</si>
  <si>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</si>
  <si>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</si>
  <si>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</si>
  <si>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</si>
  <si>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</si>
  <si>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</si>
  <si>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</si>
  <si>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</si>
  <si>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</si>
  <si>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</si>
  <si>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</si>
  <si>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</si>
  <si>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</si>
  <si>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</si>
  <si>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</si>
  <si>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</si>
  <si>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</si>
  <si>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</si>
  <si>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</si>
  <si>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</si>
  <si>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</si>
  <si>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</si>
  <si>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</si>
  <si>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</si>
  <si>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</si>
  <si>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</si>
  <si>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</si>
  <si>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</si>
  <si>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</si>
  <si>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</si>
  <si>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</si>
  <si>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</si>
  <si>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</si>
  <si>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</si>
  <si>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</si>
  <si>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</si>
  <si>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</si>
  <si>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</si>
  <si>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</si>
  <si>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</si>
  <si>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</si>
  <si>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</si>
  <si>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</si>
  <si>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</si>
  <si>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</si>
  <si>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</si>
  <si>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</si>
  <si>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</si>
  <si>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</si>
  <si>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</si>
  <si>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</si>
  <si>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</si>
  <si>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</si>
  <si>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</si>
  <si>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</si>
  <si>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</si>
  <si>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</si>
  <si>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</si>
  <si>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</si>
  <si>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</si>
  <si>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</si>
  <si>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</si>
  <si>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</si>
  <si>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</si>
  <si>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</si>
  <si>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</si>
  <si>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</si>
  <si>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</si>
  <si>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</si>
  <si>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</si>
  <si>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</si>
  <si>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</si>
  <si>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</si>
  <si>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</si>
  <si>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</si>
  <si>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</si>
  <si>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</si>
  <si>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</si>
  <si>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</si>
  <si>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</si>
  <si>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</si>
  <si>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</si>
  <si>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</si>
  <si>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</si>
  <si>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</si>
  <si>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</si>
  <si>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</si>
  <si>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</si>
  <si>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</si>
  <si>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</si>
  <si>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</si>
  <si>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</si>
  <si>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</si>
  <si>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</si>
  <si>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</si>
  <si>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</si>
  <si>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</si>
  <si>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</si>
  <si>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</si>
  <si>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</si>
  <si>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</si>
  <si>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</si>
  <si>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</si>
  <si>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</si>
  <si>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</si>
  <si>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</si>
  <si>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</si>
  <si>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</si>
  <si>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</si>
  <si>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</si>
  <si>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</si>
  <si>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</si>
  <si>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</si>
  <si>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</si>
  <si>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</si>
  <si>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</si>
  <si>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</si>
  <si>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</si>
  <si>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</si>
  <si>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</si>
  <si>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</si>
  <si>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</si>
  <si>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</si>
  <si>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</si>
  <si>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</si>
  <si>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</si>
  <si>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</si>
  <si>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</si>
  <si>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</si>
  <si>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</si>
  <si>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</si>
  <si>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</si>
  <si>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</si>
  <si>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</si>
  <si>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</si>
  <si>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</si>
  <si>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</si>
  <si>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</si>
  <si>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</si>
  <si>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</si>
  <si>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</si>
  <si>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</si>
  <si>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</si>
  <si>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</si>
  <si>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</si>
  <si>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</si>
  <si>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</si>
  <si>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</si>
  <si>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</si>
  <si>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</si>
  <si>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</si>
  <si>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</si>
  <si>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</si>
  <si>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</si>
  <si>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</si>
  <si>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</si>
  <si>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</si>
  <si>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</si>
  <si>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</si>
  <si>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</si>
  <si>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</si>
  <si>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</si>
  <si>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</si>
  <si>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</si>
  <si>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</si>
  <si>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</si>
  <si>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</si>
  <si>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</si>
  <si>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</si>
  <si>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</si>
  <si>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</si>
  <si>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</si>
  <si>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</si>
  <si>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</si>
  <si>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</si>
  <si>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</si>
  <si>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</si>
  <si>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</si>
  <si>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</si>
  <si>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</si>
  <si>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</si>
  <si>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</si>
  <si>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</si>
  <si>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</si>
  <si>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</si>
  <si>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</si>
  <si>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</si>
  <si>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</si>
  <si>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</si>
  <si>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</si>
  <si>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</si>
  <si>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</si>
  <si>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</si>
  <si>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</si>
  <si>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</si>
  <si>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</si>
  <si>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</si>
  <si>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</si>
  <si>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</si>
  <si>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</si>
  <si>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</si>
  <si>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</si>
  <si>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</si>
  <si>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</si>
  <si>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</si>
  <si>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</si>
  <si>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</si>
  <si>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</si>
  <si>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</si>
  <si>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</si>
  <si>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</si>
  <si>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</si>
  <si>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</si>
  <si>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</si>
  <si>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</si>
  <si>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</si>
  <si>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</si>
  <si>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</si>
  <si>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</si>
  <si>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</si>
  <si>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</si>
  <si>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</si>
  <si>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</si>
  <si>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</si>
  <si>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</si>
  <si>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</si>
  <si>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</si>
  <si>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</si>
  <si>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</si>
  <si>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</si>
  <si>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</si>
  <si>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</si>
  <si>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</si>
  <si>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</si>
  <si>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</si>
  <si>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</si>
  <si>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</si>
  <si>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</si>
  <si>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</si>
  <si>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</si>
  <si>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</si>
  <si>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</si>
  <si>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</si>
  <si>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</si>
  <si>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</si>
  <si>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</si>
  <si>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</si>
  <si>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</si>
  <si>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</si>
  <si>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</si>
  <si>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</si>
  <si>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</si>
  <si>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</si>
  <si>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</si>
  <si>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</si>
  <si>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</si>
  <si>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</si>
  <si>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</si>
  <si>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</si>
  <si>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</si>
  <si>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</si>
  <si>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</si>
  <si>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</si>
  <si>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</si>
  <si>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</si>
  <si>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</si>
  <si>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</si>
  <si>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</si>
  <si>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</si>
  <si>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</si>
  <si>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</si>
  <si>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</si>
  <si>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</si>
  <si>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</si>
  <si>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</si>
  <si>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</si>
  <si>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</si>
  <si>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</si>
  <si>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</si>
  <si>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</si>
  <si>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</si>
  <si>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</si>
  <si>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</si>
  <si>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</si>
  <si>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</si>
  <si>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</si>
  <si>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</si>
  <si>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</si>
  <si>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</si>
  <si>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</si>
  <si>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</si>
  <si>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</si>
  <si>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</si>
  <si>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</si>
  <si>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</si>
  <si>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</si>
  <si>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</si>
  <si>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</si>
  <si>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</si>
  <si>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</si>
  <si>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</si>
  <si>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</si>
  <si>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</si>
  <si>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</si>
  <si>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</si>
  <si>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</si>
  <si>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</si>
  <si>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</si>
  <si>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</si>
  <si>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</si>
  <si>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</si>
  <si>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</si>
  <si>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</si>
  <si>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</si>
  <si>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</si>
  <si>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</si>
  <si>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</si>
  <si>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</si>
  <si>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</si>
  <si>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</si>
  <si>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</si>
  <si>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</si>
  <si>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</si>
  <si>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</si>
  <si>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</si>
  <si>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</si>
  <si>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</si>
  <si>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</si>
  <si>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</si>
  <si>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</si>
  <si>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</si>
  <si>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</si>
  <si>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</si>
  <si>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</si>
  <si>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</si>
  <si>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</si>
  <si>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</si>
  <si>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</si>
  <si>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</si>
  <si>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</si>
  <si>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</si>
  <si>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</si>
  <si>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</si>
  <si>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</si>
  <si>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</si>
  <si>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</si>
  <si>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</si>
  <si>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</si>
  <si>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</si>
  <si>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</si>
  <si>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</si>
  <si>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</si>
  <si>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</si>
  <si>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</si>
  <si>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</si>
  <si>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</si>
  <si>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</si>
  <si>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</si>
  <si>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</si>
  <si>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</si>
  <si>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</si>
  <si>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</si>
  <si>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</si>
  <si>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</si>
  <si>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</si>
  <si>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</si>
  <si>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</si>
  <si>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</si>
  <si>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</si>
  <si>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</si>
  <si>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</si>
  <si>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</si>
  <si>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</si>
  <si>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</si>
  <si>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</si>
  <si>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</si>
  <si>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</si>
  <si>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</si>
  <si>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</si>
  <si>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</si>
  <si>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</si>
  <si>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</si>
  <si>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</si>
  <si>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</si>
  <si>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</si>
  <si>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</si>
  <si>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</si>
  <si>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</si>
  <si>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</si>
  <si>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</si>
  <si>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</si>
  <si>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</si>
  <si>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</si>
  <si>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</si>
  <si>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</si>
  <si>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</si>
  <si>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</si>
  <si>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</si>
  <si>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</si>
  <si>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</si>
  <si>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</si>
  <si>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</si>
  <si>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</si>
  <si>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</si>
  <si>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</si>
  <si>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</si>
  <si>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</si>
  <si>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</si>
  <si>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</si>
  <si>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</si>
  <si>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</si>
  <si>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</si>
  <si>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</si>
  <si>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</si>
  <si>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</si>
  <si>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</si>
  <si>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</si>
  <si>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</si>
  <si>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</si>
  <si>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</si>
  <si>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</si>
  <si>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</si>
  <si>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</si>
  <si>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</si>
  <si>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</si>
  <si>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</si>
  <si>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</si>
  <si>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</si>
  <si>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</si>
  <si>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</si>
  <si>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</si>
  <si>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</si>
  <si>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</si>
  <si>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</si>
  <si>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</si>
  <si>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</si>
  <si>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</si>
  <si>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</si>
  <si>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</si>
  <si>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</si>
  <si>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</si>
  <si>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</si>
  <si>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</si>
  <si>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</si>
  <si>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</si>
  <si>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</si>
  <si>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</si>
  <si>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</si>
  <si>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</si>
  <si>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</si>
  <si>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</si>
  <si>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</si>
  <si>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</si>
  <si>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</si>
  <si>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</si>
  <si>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</si>
  <si>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</si>
  <si>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</si>
  <si>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</si>
  <si>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</si>
  <si>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</si>
  <si>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</si>
  <si>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</si>
  <si>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</si>
  <si>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</si>
  <si>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</si>
  <si>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</si>
  <si>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</si>
  <si>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</si>
  <si>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</si>
  <si>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</si>
  <si>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</si>
  <si>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</si>
  <si>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</si>
  <si>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</si>
  <si>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</si>
  <si>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</si>
  <si>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</si>
  <si>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</si>
  <si>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</si>
  <si>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</si>
  <si>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</si>
  <si>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</si>
  <si>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</si>
  <si>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</si>
  <si>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</si>
  <si>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</si>
  <si>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</si>
  <si>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</si>
  <si>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</si>
  <si>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</si>
  <si>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</si>
  <si>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</si>
  <si>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</si>
  <si>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</si>
  <si>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</si>
  <si>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</si>
  <si>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</si>
  <si>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</si>
  <si>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</si>
  <si>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</si>
  <si>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</si>
  <si>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</si>
  <si>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</si>
  <si>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</si>
  <si>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</si>
  <si>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</si>
  <si>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</si>
  <si>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</si>
  <si>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</si>
  <si>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</si>
  <si>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</si>
  <si>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</si>
  <si>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</si>
  <si>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</si>
  <si>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</si>
  <si>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</si>
  <si>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</si>
  <si>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</si>
  <si>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</si>
  <si>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</si>
  <si>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</si>
  <si>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</si>
  <si>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</si>
  <si>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</si>
  <si>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</si>
  <si>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</si>
  <si>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</si>
  <si>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</si>
  <si>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</si>
  <si>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</si>
  <si>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</si>
  <si>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</si>
  <si>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</si>
  <si>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</si>
  <si>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</si>
  <si>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</si>
  <si>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</si>
  <si>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</si>
  <si>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</si>
  <si>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</si>
  <si>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</si>
  <si>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</si>
  <si>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</si>
  <si>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</si>
  <si>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</si>
  <si>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</si>
  <si>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</si>
  <si>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</si>
  <si>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</si>
  <si>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</si>
  <si>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</si>
  <si>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</si>
  <si>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</si>
  <si>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</si>
  <si>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</si>
  <si>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</si>
  <si>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</si>
  <si>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</si>
  <si>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</si>
  <si>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</si>
  <si>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</si>
  <si>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</si>
  <si>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</si>
  <si>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</si>
  <si>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</si>
  <si>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</si>
  <si>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</si>
  <si>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</si>
  <si>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</si>
  <si>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</si>
  <si>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</si>
  <si>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</si>
  <si>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</si>
  <si>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</si>
  <si>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</si>
  <si>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</si>
  <si>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</si>
  <si>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</si>
  <si>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</si>
  <si>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</si>
  <si>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</si>
  <si>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</si>
  <si>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</si>
  <si>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</si>
  <si>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</si>
  <si>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</si>
  <si>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</si>
  <si>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</si>
  <si>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</si>
  <si>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</si>
  <si>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</si>
  <si>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</si>
  <si>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</si>
  <si>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</si>
  <si>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</si>
  <si>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</si>
  <si>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</si>
  <si>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</si>
  <si>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</si>
  <si>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</si>
  <si>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</si>
  <si>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</si>
  <si>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</si>
  <si>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</si>
  <si>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</si>
  <si>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</si>
  <si>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</si>
  <si>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</si>
  <si>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</si>
  <si>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</si>
  <si>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</si>
  <si>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</si>
  <si>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</si>
  <si>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</si>
  <si>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</si>
  <si>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</si>
  <si>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</si>
  <si>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</si>
  <si>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</si>
  <si>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</si>
  <si>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</si>
  <si>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</si>
  <si>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</si>
  <si>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</si>
  <si>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</si>
  <si>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</si>
  <si>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</si>
  <si>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</si>
  <si>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</si>
  <si>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</si>
  <si>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</si>
  <si>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</si>
  <si>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</si>
  <si>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</si>
  <si>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</si>
  <si>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</si>
  <si>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</si>
  <si>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</si>
  <si>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</si>
  <si>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</si>
  <si>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</si>
  <si>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</si>
  <si>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</si>
  <si>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</si>
  <si>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</si>
  <si>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</si>
  <si>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</si>
  <si>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</si>
  <si>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</si>
  <si>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</si>
  <si>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</si>
  <si>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</si>
  <si>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</si>
  <si>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</si>
  <si>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</si>
  <si>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</si>
  <si>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</si>
  <si>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</si>
  <si>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</si>
  <si>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</si>
  <si>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</si>
  <si>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</si>
  <si>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</si>
  <si>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</si>
  <si>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</si>
  <si>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</si>
  <si>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</si>
  <si>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</si>
  <si>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</si>
  <si>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</si>
  <si>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</si>
  <si>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</si>
  <si>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</si>
  <si>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</si>
  <si>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</si>
  <si>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</si>
  <si>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</si>
  <si>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</si>
  <si>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</si>
  <si>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</si>
  <si>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</si>
  <si>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</si>
  <si>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</si>
  <si>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</si>
  <si>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</si>
  <si>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</si>
  <si>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</si>
  <si>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</si>
  <si>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</si>
  <si>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</si>
  <si>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</si>
  <si>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</si>
  <si>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</si>
  <si>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</si>
  <si>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</si>
  <si>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</si>
  <si>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</si>
  <si>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</si>
  <si>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</si>
  <si>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</si>
  <si>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</si>
  <si>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</si>
  <si>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</si>
  <si>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</si>
  <si>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</si>
  <si>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</si>
  <si>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</si>
  <si>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</si>
  <si>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</si>
  <si>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</si>
  <si>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</si>
  <si>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</si>
  <si>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</si>
  <si>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</si>
  <si>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</si>
  <si>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</si>
  <si>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</si>
  <si>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</si>
  <si>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</si>
  <si>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</si>
  <si>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</si>
  <si>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</si>
  <si>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</si>
  <si>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</si>
  <si>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</si>
  <si>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</si>
  <si>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</si>
  <si>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</si>
  <si>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</si>
  <si>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</si>
  <si>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</si>
  <si>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</si>
  <si>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</si>
  <si>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</si>
  <si>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</si>
  <si>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</si>
  <si>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</si>
  <si>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</si>
  <si>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</si>
  <si>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</si>
  <si>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</si>
  <si>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</si>
  <si>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</si>
  <si>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</si>
  <si>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</si>
  <si>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</si>
  <si>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</si>
  <si>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</si>
  <si>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</si>
  <si>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</si>
  <si>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</si>
  <si>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</si>
  <si>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</si>
  <si>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</si>
  <si>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</si>
  <si>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</si>
  <si>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</si>
  <si>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</si>
  <si>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</si>
  <si>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</si>
  <si>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</si>
  <si>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</si>
  <si>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</si>
  <si>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</si>
  <si>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</si>
  <si>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</si>
  <si>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</si>
  <si>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</si>
  <si>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</si>
  <si>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</si>
  <si>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</si>
  <si>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</si>
  <si>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</si>
  <si>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</si>
  <si>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</si>
  <si>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</si>
  <si>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</si>
  <si>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</si>
  <si>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</si>
  <si>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</si>
  <si>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</si>
  <si>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</si>
  <si>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</si>
  <si>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</si>
  <si>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</si>
  <si>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</si>
  <si>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</si>
  <si>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</si>
  <si>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</si>
  <si>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</si>
  <si>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</si>
  <si>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</si>
  <si>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</si>
  <si>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</si>
  <si>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</si>
  <si>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</si>
  <si>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</si>
  <si>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</si>
  <si>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</si>
  <si>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</si>
  <si>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</si>
  <si>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</si>
  <si>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</si>
  <si>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</si>
  <si>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</si>
  <si>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</si>
  <si>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</si>
  <si>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</si>
  <si>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</si>
  <si>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</si>
  <si>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</si>
  <si>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</si>
  <si>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</si>
  <si>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</si>
  <si>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</si>
  <si>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</si>
  <si>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</si>
  <si>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</si>
  <si>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</si>
  <si>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</si>
  <si>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</si>
  <si>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</si>
  <si>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</si>
  <si>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</si>
  <si>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</si>
  <si>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</si>
  <si>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</si>
  <si>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</si>
  <si>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</si>
  <si>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</si>
  <si>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</si>
  <si>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</si>
  <si>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</si>
  <si>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</si>
  <si>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</si>
  <si>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</si>
  <si>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</si>
  <si>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</si>
  <si>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</si>
  <si>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</si>
  <si>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</si>
  <si>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</si>
  <si>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</si>
  <si>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</si>
  <si>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</si>
  <si>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</si>
  <si>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</si>
  <si>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</si>
  <si>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</si>
  <si>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</si>
  <si>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</si>
  <si>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</si>
  <si>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</si>
  <si>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</si>
  <si>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</si>
  <si>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</si>
  <si>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</si>
  <si>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</si>
  <si>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</si>
  <si>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</si>
  <si>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</si>
  <si>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</si>
  <si>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</si>
  <si>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</si>
  <si>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</si>
  <si>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</si>
  <si>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</si>
  <si>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</si>
  <si>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</si>
  <si>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</si>
  <si>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</si>
  <si>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</si>
  <si>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</si>
  <si>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</si>
  <si>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</si>
  <si>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</si>
  <si>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</si>
  <si>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</si>
  <si>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</si>
  <si>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</si>
  <si>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</si>
  <si>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</si>
  <si>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</si>
  <si>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</si>
  <si>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</si>
  <si>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</si>
  <si>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</si>
  <si>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</si>
  <si>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</si>
  <si>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</si>
  <si>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</si>
  <si>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</si>
  <si>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</si>
  <si>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</si>
  <si>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</si>
  <si>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</si>
  <si>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</si>
  <si>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</si>
  <si>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</si>
  <si>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</si>
  <si>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</si>
  <si>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</si>
  <si>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</si>
  <si>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</si>
  <si>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</si>
  <si>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</si>
  <si>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</si>
  <si>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</si>
  <si>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</si>
  <si>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</si>
  <si>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</si>
  <si>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</si>
  <si>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</si>
  <si>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</si>
  <si>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</si>
  <si>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</si>
  <si>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</si>
  <si>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</si>
  <si>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</si>
  <si>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</si>
  <si>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</si>
  <si>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</si>
  <si>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</si>
  <si>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</si>
  <si>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</si>
  <si>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</si>
  <si>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</si>
  <si>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</si>
  <si>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</si>
  <si>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</si>
  <si>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</si>
  <si>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</si>
  <si>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</si>
  <si>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</si>
  <si>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</si>
  <si>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</si>
  <si>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</si>
  <si>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</si>
  <si>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</si>
  <si>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</si>
  <si>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</si>
  <si>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</si>
  <si>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</si>
  <si>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</si>
  <si>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</si>
  <si>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</si>
  <si>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</si>
  <si>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</si>
  <si>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</si>
  <si>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</si>
  <si>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</si>
  <si>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</si>
  <si>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</si>
  <si>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</si>
  <si>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</si>
  <si>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</si>
  <si>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</si>
  <si>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</si>
  <si>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</si>
  <si>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</si>
  <si>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</si>
  <si>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</si>
  <si>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</si>
  <si>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</si>
  <si>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</si>
  <si>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</si>
  <si>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</si>
  <si>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</si>
  <si>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</si>
  <si>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</si>
  <si>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</si>
  <si>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</si>
  <si>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</si>
  <si>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</si>
  <si>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</si>
  <si>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</si>
  <si>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</si>
  <si>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</si>
  <si>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</si>
  <si>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</si>
  <si>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</si>
  <si>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</si>
  <si>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</si>
  <si>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</si>
  <si>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</si>
  <si>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</si>
  <si>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</si>
  <si>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</si>
  <si>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</si>
  <si>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</si>
  <si>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</si>
  <si>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</si>
  <si>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</si>
  <si>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</si>
  <si>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</si>
  <si>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</si>
  <si>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</si>
  <si>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</si>
  <si>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</si>
  <si>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</si>
  <si>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</si>
  <si>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</si>
  <si>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</si>
  <si>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</si>
  <si>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</si>
  <si>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</si>
  <si>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</si>
  <si>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</si>
  <si>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</si>
  <si>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</si>
  <si>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</si>
  <si>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</si>
  <si>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</si>
  <si>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</si>
  <si>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</si>
  <si>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</si>
  <si>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</si>
  <si>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</si>
  <si>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</si>
  <si>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</si>
  <si>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</si>
  <si>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</si>
  <si>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</si>
  <si>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</si>
  <si>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</si>
  <si>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</si>
  <si>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</si>
  <si>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</si>
  <si>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</si>
  <si>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</si>
  <si>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</si>
  <si>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</si>
  <si>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</si>
  <si>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</si>
  <si>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</si>
  <si>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</si>
  <si>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</si>
  <si>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</si>
  <si>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</si>
  <si>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</si>
  <si>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</si>
  <si>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</si>
  <si>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</si>
  <si>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</si>
  <si>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</si>
  <si>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</si>
  <si>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</si>
  <si>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</si>
  <si>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</si>
  <si>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</si>
  <si>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</si>
  <si>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</si>
  <si>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</si>
  <si>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</si>
  <si>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</si>
  <si>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</si>
  <si>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</si>
  <si>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</si>
  <si>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</si>
  <si>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</si>
  <si>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</si>
  <si>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</si>
  <si>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</si>
  <si>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</si>
  <si>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</si>
  <si>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</si>
  <si>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</si>
  <si>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</si>
  <si>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</si>
  <si>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</si>
  <si>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</si>
  <si>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</si>
  <si>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</si>
  <si>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</si>
  <si>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</si>
  <si>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</si>
  <si>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</si>
  <si>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</si>
  <si>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</si>
  <si>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</si>
  <si>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</si>
  <si>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</si>
  <si>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</si>
  <si>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</si>
  <si>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</si>
  <si>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</si>
  <si>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</si>
  <si>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</si>
  <si>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</si>
  <si>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</si>
  <si>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</si>
  <si>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</si>
  <si>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</si>
  <si>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</si>
  <si>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</si>
  <si>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</si>
  <si>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</si>
  <si>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</si>
  <si>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</si>
  <si>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</si>
  <si>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</si>
  <si>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</si>
  <si>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</si>
  <si>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</si>
  <si>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</si>
  <si>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</si>
  <si>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</si>
  <si>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</si>
  <si>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</si>
  <si>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</si>
  <si>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</si>
  <si>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</si>
  <si>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</si>
  <si>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</si>
  <si>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</si>
  <si>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</si>
  <si>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</si>
  <si>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</si>
  <si>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</si>
  <si>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</si>
  <si>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</si>
  <si>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</si>
  <si>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</si>
  <si>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</si>
  <si>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</si>
  <si>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</si>
  <si>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</si>
  <si>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</si>
  <si>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</si>
  <si>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</si>
  <si>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</si>
  <si>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</si>
  <si>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</si>
  <si>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</si>
  <si>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</si>
  <si>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</si>
  <si>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</si>
  <si>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</si>
  <si>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</si>
  <si>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</si>
  <si>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</si>
  <si>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</si>
  <si>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</si>
  <si>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</si>
  <si>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</si>
  <si>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</si>
  <si>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</si>
  <si>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</si>
  <si>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</si>
  <si>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</si>
  <si>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</si>
  <si>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</si>
  <si>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</si>
  <si>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</si>
  <si>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</si>
  <si>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</si>
  <si>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</si>
  <si>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</si>
  <si>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</si>
  <si>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</si>
  <si>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</si>
  <si>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</si>
  <si>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</si>
  <si>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</si>
  <si>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</si>
  <si>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</si>
  <si>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</si>
  <si>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</si>
  <si>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</si>
  <si>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</si>
  <si>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</si>
  <si>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</si>
  <si>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</si>
  <si>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</si>
  <si>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</si>
  <si>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</si>
  <si>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</si>
  <si>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</si>
  <si>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</si>
  <si>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</si>
  <si>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</si>
  <si>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</si>
  <si>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</si>
  <si>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</si>
  <si>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</si>
  <si>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</si>
  <si>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</si>
  <si>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</si>
  <si>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</si>
  <si>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</si>
  <si>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</si>
  <si>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</si>
  <si>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</si>
  <si>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</si>
  <si>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</si>
  <si>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</si>
  <si>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</si>
  <si>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</si>
  <si>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</si>
  <si>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</si>
  <si>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</si>
  <si>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</si>
  <si>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</si>
  <si>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</si>
  <si>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</si>
  <si>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</si>
  <si>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</si>
  <si>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</si>
  <si>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</si>
  <si>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</si>
  <si>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</si>
  <si>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</si>
  <si>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</si>
  <si>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</si>
  <si>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</si>
  <si>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</si>
  <si>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</si>
  <si>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</si>
  <si>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</si>
  <si>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</si>
  <si>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</si>
  <si>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</si>
  <si>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</si>
  <si>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</si>
  <si>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</si>
  <si>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</si>
  <si>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</si>
  <si>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</si>
  <si>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</si>
  <si>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</si>
  <si>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</si>
  <si>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</si>
  <si>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</si>
  <si>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</si>
  <si>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</si>
  <si>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</si>
  <si>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</si>
  <si>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</si>
  <si>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</si>
  <si>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</si>
  <si>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</si>
  <si>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</si>
  <si>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</si>
  <si>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</si>
  <si>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</si>
  <si>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</si>
  <si>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</si>
  <si>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</si>
  <si>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</si>
  <si>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</si>
  <si>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</si>
  <si>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</si>
  <si>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</si>
  <si>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</si>
  <si>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</si>
  <si>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</si>
  <si>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</si>
  <si>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</si>
  <si>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</si>
  <si>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</si>
  <si>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</si>
  <si>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</si>
  <si>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</si>
  <si>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</si>
  <si>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</si>
  <si>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</si>
  <si>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</si>
  <si>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</si>
  <si>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</si>
  <si>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</si>
  <si>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</si>
  <si>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</si>
  <si>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</si>
  <si>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</si>
  <si>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</si>
  <si>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</si>
  <si>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</si>
  <si>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</si>
  <si>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</si>
  <si>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</si>
  <si>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</si>
  <si>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</si>
  <si>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</si>
  <si>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</si>
  <si>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</si>
  <si>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</si>
  <si>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</si>
  <si>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</si>
  <si>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</si>
  <si>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</si>
  <si>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</si>
  <si>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</si>
  <si>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</si>
  <si>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</si>
  <si>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</si>
  <si>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</si>
  <si>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</si>
  <si>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</si>
  <si>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</si>
  <si>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</si>
  <si>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</si>
  <si>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</si>
  <si>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</si>
  <si>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</si>
  <si>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</si>
  <si>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</si>
  <si>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</si>
  <si>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</si>
  <si>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</si>
  <si>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</si>
  <si>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</si>
  <si>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</si>
  <si>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</si>
  <si>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</si>
  <si>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</si>
  <si>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</si>
  <si>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</si>
  <si>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</si>
  <si>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</si>
  <si>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</si>
  <si>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</si>
  <si>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</si>
  <si>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</si>
  <si>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</si>
  <si>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</si>
  <si>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</si>
  <si>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</si>
  <si>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</si>
  <si>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</si>
  <si>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</si>
  <si>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</si>
  <si>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</si>
  <si>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</si>
  <si>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</si>
  <si>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</si>
  <si>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</si>
  <si>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</si>
  <si>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</si>
  <si>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</si>
  <si>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</si>
  <si>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</si>
  <si>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</si>
  <si>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</si>
  <si>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</si>
  <si>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</si>
  <si>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</si>
  <si>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</si>
  <si>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</si>
  <si>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</si>
  <si>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</si>
  <si>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</si>
  <si>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</si>
  <si>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</si>
  <si>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</si>
  <si>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</si>
  <si>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</si>
  <si>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</si>
  <si>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</si>
  <si>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</si>
  <si>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</si>
  <si>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</si>
  <si>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</si>
  <si>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</si>
  <si>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</si>
  <si>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</si>
  <si>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</si>
  <si>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</si>
  <si>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</si>
  <si>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</si>
  <si>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</si>
  <si>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</si>
  <si>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</si>
  <si>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</si>
  <si>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</si>
  <si>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</si>
  <si>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</si>
  <si>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</si>
  <si>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</si>
  <si>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</si>
  <si>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</si>
  <si>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</si>
  <si>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</si>
  <si>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</si>
  <si>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</si>
  <si>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</si>
  <si>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</si>
  <si>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</si>
  <si>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</si>
  <si>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</si>
  <si>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</si>
  <si>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</si>
  <si>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</si>
  <si>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</si>
  <si>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</si>
  <si>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</si>
  <si>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</si>
  <si>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</si>
  <si>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</si>
  <si>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</si>
  <si>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</si>
  <si>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</si>
  <si>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</si>
  <si>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</si>
  <si>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</si>
  <si>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</si>
  <si>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</si>
  <si>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</si>
  <si>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</si>
  <si>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</si>
  <si>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</si>
  <si>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</si>
  <si>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</si>
  <si>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</si>
  <si>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</si>
  <si>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</si>
  <si>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</si>
  <si>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</si>
  <si>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</si>
  <si>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</si>
  <si>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</si>
  <si>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</si>
  <si>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</si>
  <si>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</si>
  <si>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</si>
  <si>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</si>
  <si>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</si>
  <si>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</si>
  <si>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</si>
  <si>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</si>
  <si>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</si>
  <si>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</si>
  <si>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</si>
  <si>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</si>
  <si>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</si>
  <si>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</si>
  <si>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</si>
  <si>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</si>
  <si>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</si>
  <si>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</si>
  <si>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</si>
  <si>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</si>
  <si>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</si>
  <si>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</si>
  <si>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</si>
  <si>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</si>
  <si>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</si>
  <si>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</si>
  <si>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</si>
  <si>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</si>
  <si>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</si>
  <si>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</si>
  <si>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</si>
  <si>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</si>
  <si>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</si>
  <si>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</si>
  <si>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</si>
  <si>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</si>
  <si>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</si>
  <si>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</si>
  <si>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</si>
  <si>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</si>
  <si>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</si>
  <si>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</si>
  <si>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</si>
  <si>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</si>
  <si>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</si>
  <si>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</si>
  <si>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</si>
  <si>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</si>
  <si>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</si>
  <si>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</si>
  <si>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</si>
  <si>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</si>
  <si>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</si>
  <si>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</si>
  <si>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</si>
  <si>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</si>
  <si>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</si>
  <si>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</si>
  <si>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</si>
  <si>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</si>
  <si>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</si>
  <si>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</si>
  <si>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</si>
  <si>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</si>
  <si>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</si>
  <si>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</si>
  <si>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</si>
  <si>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</si>
  <si>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</si>
  <si>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</si>
  <si>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</si>
  <si>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</si>
  <si>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</si>
  <si>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</si>
  <si>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</si>
  <si>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</si>
  <si>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</si>
  <si>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</si>
  <si>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</si>
  <si>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</si>
  <si>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</si>
  <si>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</si>
  <si>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</si>
  <si>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</si>
  <si>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</si>
  <si>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</si>
  <si>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</si>
  <si>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</si>
  <si>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</si>
  <si>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</si>
  <si>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</si>
  <si>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</si>
  <si>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</si>
  <si>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</si>
  <si>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</si>
  <si>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</si>
  <si>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</si>
  <si>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</si>
  <si>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</si>
  <si>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</si>
  <si>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</si>
  <si>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</si>
  <si>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</si>
  <si>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</si>
  <si>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</si>
  <si>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</si>
  <si>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</si>
  <si>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</si>
  <si>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</si>
  <si>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</si>
  <si>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</si>
  <si>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</si>
  <si>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</si>
  <si>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</si>
  <si>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</si>
  <si>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</si>
  <si>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</si>
  <si>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</si>
  <si>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</si>
  <si>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</si>
  <si>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</si>
  <si>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</si>
  <si>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</si>
  <si>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</si>
  <si>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</si>
  <si>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</si>
  <si>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</si>
  <si>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</si>
  <si>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</si>
  <si>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</si>
  <si>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</si>
  <si>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</si>
  <si>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</si>
  <si>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</si>
  <si>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</si>
  <si>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</si>
  <si>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</si>
  <si>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</si>
  <si>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</si>
  <si>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</si>
  <si>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</si>
  <si>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</si>
  <si>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</si>
  <si>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</si>
  <si>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</si>
  <si>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</si>
  <si>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</si>
  <si>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</si>
  <si>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</si>
  <si>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</si>
  <si>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</si>
  <si>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</si>
  <si>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</si>
  <si>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</si>
  <si>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</si>
  <si>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</si>
  <si>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</si>
  <si>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</si>
  <si>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</si>
  <si>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</si>
  <si>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</si>
  <si>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</si>
  <si>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</si>
  <si>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</si>
  <si>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</si>
  <si>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</si>
  <si>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</si>
  <si>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</si>
  <si>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</si>
  <si>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</si>
  <si>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</si>
  <si>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</si>
  <si>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</si>
  <si>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</si>
  <si>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</si>
  <si>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</si>
  <si>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</si>
  <si>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</si>
  <si>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</si>
  <si>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</si>
  <si>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</si>
  <si>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</si>
  <si>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</si>
  <si>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</si>
  <si>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</si>
  <si>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</si>
  <si>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</si>
  <si>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</si>
  <si>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</si>
  <si>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</si>
  <si>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</si>
  <si>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</si>
  <si>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</si>
  <si>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</si>
  <si>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</si>
  <si>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</si>
  <si>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</si>
  <si>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</si>
  <si>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</si>
  <si>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</si>
  <si>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</si>
  <si>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</si>
  <si>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</si>
  <si>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</si>
  <si>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</si>
  <si>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</si>
  <si>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</si>
  <si>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</si>
  <si>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</si>
  <si>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</si>
  <si>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</si>
  <si>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</si>
  <si>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</si>
  <si>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</si>
  <si>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</si>
  <si>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</si>
  <si>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</si>
  <si>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</si>
  <si>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</si>
  <si>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</si>
  <si>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</si>
  <si>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</si>
  <si>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</si>
  <si>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</si>
  <si>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</si>
  <si>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</si>
  <si>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</si>
  <si>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</si>
  <si>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</si>
  <si>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</si>
  <si>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</si>
  <si>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</si>
  <si>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</si>
  <si>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</si>
  <si>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</si>
  <si>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</si>
  <si>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</si>
  <si>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</si>
  <si>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</si>
  <si>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</si>
  <si>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</si>
  <si>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</si>
  <si>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</si>
  <si>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</si>
  <si>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</si>
  <si>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</si>
  <si>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</si>
  <si>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</si>
  <si>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</si>
  <si>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</si>
  <si>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</si>
  <si>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</si>
  <si>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</si>
  <si>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</si>
  <si>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</si>
  <si>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</si>
  <si>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</si>
  <si>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</si>
  <si>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</si>
  <si>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</si>
  <si>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</si>
  <si>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</si>
  <si>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</si>
  <si>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</si>
  <si>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</si>
  <si>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</si>
  <si>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</si>
  <si>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</si>
  <si>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</si>
  <si>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</si>
  <si>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</si>
  <si>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</si>
  <si>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</si>
  <si>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</si>
  <si>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</si>
  <si>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</si>
  <si>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</si>
  <si>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</si>
  <si>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</si>
  <si>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</si>
  <si>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</si>
  <si>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</si>
  <si>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</si>
  <si>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</si>
  <si>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</si>
  <si>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</si>
  <si>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</si>
  <si>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</si>
  <si>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</si>
  <si>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</si>
  <si>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</si>
  <si>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</si>
  <si>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</si>
  <si>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</si>
  <si>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</si>
  <si>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</si>
  <si>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</si>
  <si>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</si>
  <si>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</si>
  <si>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</si>
  <si>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</si>
  <si>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</si>
  <si>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</si>
  <si>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</si>
  <si>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</si>
  <si>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</si>
  <si>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</si>
  <si>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</si>
  <si>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</si>
  <si>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</si>
  <si>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</si>
  <si>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</si>
  <si>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</si>
  <si>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</si>
  <si>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</si>
  <si>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</si>
  <si>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</si>
  <si>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</si>
  <si>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</si>
  <si>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</si>
  <si>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</si>
  <si>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</si>
  <si>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</si>
  <si>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</si>
  <si>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</si>
  <si>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</si>
  <si>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</si>
  <si>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</si>
  <si>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</si>
  <si>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</si>
  <si>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</si>
  <si>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</si>
  <si>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</si>
  <si>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</si>
  <si>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</si>
  <si>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</si>
  <si>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</si>
  <si>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</si>
  <si>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</si>
  <si>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</si>
  <si>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</si>
  <si>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</si>
  <si>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</si>
  <si>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</si>
  <si>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</si>
  <si>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</si>
  <si>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</si>
  <si>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</si>
  <si>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</si>
  <si>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</si>
  <si>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</si>
  <si>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</si>
  <si>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</si>
  <si>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</si>
  <si>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</si>
  <si>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</si>
  <si>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</si>
  <si>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</si>
  <si>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</si>
  <si>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</si>
  <si>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</si>
  <si>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</si>
  <si>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</si>
  <si>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</si>
  <si>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</si>
  <si>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</si>
  <si>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</si>
  <si>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</si>
  <si>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</si>
  <si>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</si>
  <si>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</si>
  <si>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</si>
  <si>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</si>
  <si>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</si>
  <si>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</si>
  <si>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</si>
  <si>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</si>
  <si>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</si>
  <si>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</si>
  <si>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</si>
  <si>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</si>
  <si>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</si>
  <si>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</si>
  <si>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</si>
  <si>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</si>
  <si>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</si>
  <si>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</si>
  <si>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</si>
  <si>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</si>
  <si>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</si>
  <si>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</si>
  <si>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</si>
  <si>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</si>
  <si>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</si>
  <si>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</si>
  <si>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</si>
  <si>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</si>
  <si>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</si>
  <si>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</si>
  <si>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</si>
  <si>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</si>
  <si>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</si>
  <si>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</si>
  <si>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</si>
  <si>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</si>
  <si>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</si>
  <si>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</si>
  <si>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</si>
  <si>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</si>
  <si>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</si>
  <si>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</si>
  <si>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</si>
  <si>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</si>
  <si>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</si>
  <si>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</si>
  <si>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</si>
  <si>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</si>
  <si>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</si>
  <si>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</si>
  <si>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</si>
  <si>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</si>
  <si>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</si>
  <si>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</si>
  <si>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</si>
  <si>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</si>
  <si>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</si>
  <si>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</si>
  <si>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</si>
  <si>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</si>
  <si>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</si>
  <si>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</si>
  <si>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</si>
  <si>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</si>
  <si>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</si>
  <si>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</si>
  <si>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</si>
  <si>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</si>
  <si>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</si>
  <si>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</si>
  <si>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</si>
  <si>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</si>
  <si>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</si>
  <si>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</si>
  <si>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</si>
  <si>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</si>
  <si>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</si>
  <si>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</si>
  <si>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</si>
  <si>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</si>
  <si>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</si>
  <si>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</si>
  <si>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</si>
  <si>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</si>
  <si>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</si>
  <si>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</si>
  <si>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</si>
  <si>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</si>
  <si>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</si>
  <si>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</si>
  <si>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</si>
  <si>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</si>
  <si>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</si>
  <si>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</si>
  <si>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</si>
  <si>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</si>
  <si>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</si>
  <si>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</si>
  <si>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</si>
  <si>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</si>
  <si>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</si>
  <si>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</si>
  <si>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</si>
  <si>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</si>
  <si>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</si>
  <si>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</si>
  <si>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</si>
  <si>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</si>
  <si>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</si>
  <si>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</si>
  <si>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</si>
  <si>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</si>
  <si>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</si>
  <si>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</si>
  <si>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</si>
  <si>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</si>
  <si>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</si>
  <si>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</si>
  <si>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</si>
  <si>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</si>
  <si>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</si>
  <si>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</si>
  <si>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</si>
  <si>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</si>
  <si>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</si>
  <si>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</si>
  <si>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</si>
  <si>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</si>
  <si>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</si>
  <si>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</si>
  <si>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</si>
  <si>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</si>
  <si>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</si>
  <si>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</si>
  <si>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</si>
  <si>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</si>
  <si>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</si>
  <si>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</si>
  <si>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</si>
  <si>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</si>
  <si>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</si>
  <si>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</si>
  <si>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</si>
  <si>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</si>
  <si>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</si>
  <si>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</si>
  <si>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</si>
  <si>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</si>
  <si>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</si>
  <si>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</si>
  <si>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</si>
  <si>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</si>
  <si>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</si>
  <si>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</si>
  <si>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</si>
  <si>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</si>
  <si>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</si>
  <si>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</si>
  <si>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</si>
  <si>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</si>
  <si>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</si>
  <si>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</si>
  <si>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</si>
  <si>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</si>
  <si>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</si>
  <si>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</si>
  <si>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</si>
  <si>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</si>
  <si>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</si>
  <si>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</si>
  <si>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</si>
  <si>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</si>
  <si>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</si>
  <si>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</si>
  <si>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</si>
  <si>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</si>
  <si>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</si>
  <si>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</si>
  <si>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</si>
  <si>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</si>
  <si>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</si>
  <si>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</si>
  <si>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</si>
  <si>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</si>
  <si>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</si>
  <si>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</si>
  <si>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</si>
  <si>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</si>
  <si>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</si>
  <si>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</si>
  <si>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</si>
  <si>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</si>
  <si>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</si>
  <si>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</si>
  <si>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</si>
  <si>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</si>
  <si>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</si>
  <si>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</si>
  <si>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</si>
  <si>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</si>
  <si>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</si>
  <si>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</si>
  <si>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</si>
  <si>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</si>
  <si>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</si>
  <si>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</si>
  <si>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</si>
  <si>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</si>
  <si>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</si>
  <si>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</si>
  <si>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</si>
  <si>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</si>
  <si>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</si>
  <si>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</si>
  <si>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</si>
  <si>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</si>
  <si>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</si>
  <si>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</si>
  <si>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</si>
  <si>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</si>
  <si>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</si>
  <si>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</si>
  <si>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</si>
  <si>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</si>
  <si>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</si>
  <si>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</si>
  <si>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</si>
  <si>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</si>
  <si>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</si>
  <si>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</si>
  <si>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</si>
  <si>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</si>
  <si>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</si>
  <si>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</si>
  <si>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</si>
  <si>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</si>
  <si>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</si>
  <si>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</si>
  <si>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</si>
  <si>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</si>
  <si>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</si>
  <si>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</si>
  <si>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</si>
  <si>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</si>
  <si>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</si>
  <si>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</si>
  <si>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</si>
  <si>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</si>
  <si>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</si>
  <si>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</si>
  <si>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</si>
  <si>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</si>
  <si>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</si>
  <si>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</si>
  <si>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</si>
  <si>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</si>
  <si>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</si>
  <si>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</si>
  <si>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</si>
  <si>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</si>
  <si>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</si>
  <si>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</si>
  <si>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</si>
  <si>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</si>
  <si>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</si>
  <si>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</si>
  <si>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</si>
  <si>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</si>
  <si>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</si>
  <si>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</si>
  <si>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</si>
  <si>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</si>
  <si>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</si>
  <si>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</si>
  <si>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</si>
  <si>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</si>
  <si>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</si>
  <si>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</si>
  <si>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</si>
  <si>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</si>
  <si>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</si>
  <si>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</si>
  <si>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</si>
  <si>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</si>
  <si>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</si>
  <si>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</si>
  <si>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</si>
  <si>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</si>
  <si>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</si>
  <si>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</si>
  <si>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</si>
  <si>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</si>
  <si>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</si>
  <si>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</si>
  <si>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</si>
  <si>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</si>
  <si>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</si>
  <si>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</si>
  <si>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</si>
  <si>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</si>
  <si>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</si>
  <si>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</si>
  <si>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</si>
  <si>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</si>
  <si>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</si>
  <si>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</si>
  <si>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</si>
  <si>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</si>
  <si>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</si>
  <si>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</si>
  <si>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</si>
  <si>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</si>
  <si>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</si>
  <si>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</si>
  <si>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</si>
  <si>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</si>
  <si>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</si>
  <si>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</si>
  <si>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</si>
  <si>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</si>
  <si>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</si>
  <si>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</si>
  <si>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</si>
  <si>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</si>
  <si>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</si>
  <si>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</si>
  <si>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</si>
  <si>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</si>
  <si>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</si>
  <si>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</si>
  <si>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</si>
  <si>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</si>
  <si>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</si>
  <si>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</si>
  <si>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</si>
  <si>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</si>
  <si>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</si>
  <si>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</si>
  <si>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</si>
  <si>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</si>
  <si>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</si>
  <si>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</si>
  <si>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</si>
  <si>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</si>
  <si>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</si>
  <si>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</si>
  <si>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</si>
  <si>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</si>
  <si>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</si>
  <si>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</si>
  <si>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</si>
  <si>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</si>
  <si>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</si>
  <si>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</si>
  <si>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</si>
  <si>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</si>
  <si>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</si>
  <si>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</si>
  <si>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</si>
  <si>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</si>
  <si>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</si>
  <si>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</si>
  <si>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</si>
  <si>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</si>
  <si>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</si>
  <si>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</si>
  <si>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</si>
  <si>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</si>
  <si>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</si>
  <si>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</si>
  <si>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</si>
  <si>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</si>
  <si>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</si>
  <si>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</si>
  <si>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</si>
  <si>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</si>
  <si>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</si>
  <si>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</si>
  <si>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</si>
  <si>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</si>
  <si>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</si>
  <si>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</si>
  <si>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</si>
  <si>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</si>
  <si>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</si>
  <si>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</si>
  <si>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</si>
  <si>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</si>
  <si>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</si>
  <si>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</si>
  <si>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</si>
  <si>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</si>
  <si>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</si>
  <si>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</si>
  <si>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</si>
  <si>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</si>
  <si>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</si>
  <si>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</si>
  <si>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</si>
  <si>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</si>
  <si>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</si>
  <si>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</si>
  <si>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</si>
  <si>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</si>
  <si>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</si>
  <si>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</si>
  <si>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</si>
  <si>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</si>
  <si>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</si>
  <si>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</si>
  <si>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</si>
  <si>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</si>
  <si>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</si>
  <si>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</si>
  <si>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</si>
  <si>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</si>
  <si>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</si>
  <si>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</si>
  <si>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</si>
  <si>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</si>
  <si>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</si>
  <si>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</si>
  <si>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</si>
  <si>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</si>
  <si>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</si>
  <si>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</si>
  <si>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</si>
  <si>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</si>
  <si>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</si>
  <si>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</si>
  <si>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</si>
  <si>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</si>
  <si>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</si>
  <si>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</si>
  <si>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</si>
  <si>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</si>
  <si>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</si>
  <si>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</si>
  <si>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</si>
  <si>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</si>
  <si>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</si>
  <si>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</si>
  <si>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</si>
  <si>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</si>
  <si>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</si>
  <si>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</si>
  <si>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</si>
  <si>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</si>
  <si>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</si>
  <si>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</si>
  <si>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</si>
  <si>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</si>
  <si>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</si>
  <si>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</si>
  <si>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</si>
  <si>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</si>
  <si>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</si>
  <si>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</si>
  <si>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</si>
  <si>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</si>
  <si>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</si>
  <si>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</si>
  <si>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</si>
  <si>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</si>
  <si>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</si>
  <si>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</si>
  <si>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</si>
  <si>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</si>
  <si>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</si>
  <si>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</si>
  <si>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</si>
  <si>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</si>
  <si>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</si>
  <si>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</si>
  <si>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</si>
  <si>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</si>
  <si>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</si>
  <si>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</si>
  <si>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</si>
  <si>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</si>
  <si>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</si>
  <si>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</si>
  <si>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</si>
  <si>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</si>
  <si>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</si>
  <si>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</si>
  <si>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</si>
  <si>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</si>
  <si>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</si>
  <si>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</si>
  <si>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</si>
  <si>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</si>
  <si>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</si>
  <si>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</si>
  <si>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</si>
  <si>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</si>
  <si>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</si>
  <si>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</si>
  <si>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</si>
  <si>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</si>
  <si>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</si>
  <si>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</si>
  <si>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</si>
  <si>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</si>
  <si>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</si>
  <si>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</si>
  <si>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</si>
  <si>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</si>
  <si>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</si>
  <si>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</si>
  <si>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</si>
  <si>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</si>
  <si>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</si>
  <si>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</si>
  <si>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</si>
  <si>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</si>
  <si>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</si>
  <si>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</si>
  <si>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</si>
  <si>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</si>
  <si>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</si>
  <si>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</si>
  <si>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</si>
  <si>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</si>
  <si>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</si>
  <si>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</si>
  <si>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</si>
  <si>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</si>
  <si>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</si>
  <si>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</si>
  <si>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</si>
  <si>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</si>
  <si>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</si>
  <si>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</si>
  <si>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</si>
  <si>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</si>
  <si>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</si>
  <si>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</si>
  <si>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</si>
  <si>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</si>
  <si>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</si>
  <si>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</si>
  <si>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</si>
  <si>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</si>
  <si>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</si>
  <si>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</si>
  <si>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</si>
  <si>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</si>
  <si>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</si>
  <si>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</si>
  <si>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</si>
  <si>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</si>
  <si>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</si>
  <si>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</si>
  <si>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</si>
  <si>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</si>
  <si>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</si>
  <si>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</si>
  <si>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</si>
  <si>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</si>
  <si>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</si>
  <si>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</si>
  <si>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</si>
  <si>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</si>
  <si>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</si>
  <si>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</si>
  <si>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</si>
  <si>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</si>
  <si>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</si>
  <si>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</si>
  <si>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</si>
  <si>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</si>
  <si>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</si>
  <si>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</si>
  <si>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</si>
  <si>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</si>
  <si>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</si>
  <si>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</si>
  <si>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</si>
  <si>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</si>
  <si>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</si>
  <si>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</si>
  <si>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</si>
  <si>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</si>
  <si>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</si>
  <si>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</si>
  <si>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</si>
  <si>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</si>
  <si>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</si>
  <si>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</si>
  <si>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</si>
  <si>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</si>
  <si>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</si>
  <si>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</si>
  <si>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</si>
  <si>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</si>
  <si>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</si>
  <si>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</si>
  <si>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</si>
  <si>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</si>
  <si>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</si>
  <si>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</si>
  <si>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</si>
  <si>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</si>
  <si>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</si>
  <si>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</si>
  <si>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</si>
  <si>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</si>
  <si>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</si>
  <si>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</si>
  <si>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</si>
  <si>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</si>
  <si>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</si>
  <si>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</si>
  <si>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</si>
  <si>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</si>
  <si>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</si>
  <si>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</si>
  <si>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</si>
  <si>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</si>
  <si>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</si>
  <si>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</si>
  <si>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</si>
  <si>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</si>
  <si>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</si>
  <si>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</si>
  <si>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</si>
  <si>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</si>
  <si>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</si>
  <si>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</si>
  <si>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</si>
  <si>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</si>
  <si>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</si>
  <si>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</si>
  <si>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</si>
  <si>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</si>
  <si>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</si>
  <si>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</si>
  <si>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</si>
  <si>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</si>
  <si>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</si>
  <si>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</si>
  <si>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</si>
  <si>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</si>
  <si>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</si>
  <si>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</si>
  <si>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</si>
  <si>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</si>
  <si>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</si>
  <si>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</si>
  <si>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</si>
  <si>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</si>
  <si>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</si>
  <si>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</si>
  <si>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</si>
  <si>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</si>
  <si>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</si>
  <si>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</si>
  <si>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</si>
  <si>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</si>
  <si>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</si>
  <si>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</si>
  <si>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</si>
  <si>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</si>
  <si>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</si>
  <si>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</si>
  <si>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</si>
  <si>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</si>
  <si>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</si>
  <si>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</si>
  <si>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</si>
  <si>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</si>
  <si>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</si>
  <si>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</si>
  <si>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</si>
  <si>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</si>
  <si>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</si>
  <si>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</si>
  <si>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</si>
  <si>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</si>
  <si>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</si>
  <si>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</si>
  <si>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</si>
  <si>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</si>
  <si>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</si>
  <si>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</si>
  <si>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</si>
  <si>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</si>
  <si>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</si>
  <si>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</si>
  <si>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</si>
  <si>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</si>
  <si>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</si>
  <si>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</si>
  <si>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</si>
  <si>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</si>
  <si>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</si>
  <si>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</si>
  <si>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</si>
  <si>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</si>
  <si>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</si>
  <si>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</si>
  <si>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</si>
  <si>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</si>
  <si>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</si>
  <si>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</si>
  <si>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</si>
  <si>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</si>
  <si>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</si>
  <si>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</si>
  <si>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</si>
  <si>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</si>
  <si>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</si>
  <si>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</si>
  <si>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</si>
  <si>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</si>
  <si>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</si>
  <si>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</si>
  <si>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</si>
  <si>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</si>
  <si>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</si>
  <si>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</si>
  <si>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</si>
  <si>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</si>
  <si>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</si>
  <si>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</si>
  <si>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</si>
  <si>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</si>
  <si>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</si>
  <si>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</si>
  <si>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</si>
  <si>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</si>
  <si>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</si>
  <si>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</si>
  <si>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</si>
  <si>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</si>
  <si>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</si>
  <si>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</si>
  <si>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</si>
  <si>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</si>
  <si>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</si>
  <si>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</si>
  <si>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</si>
  <si>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</si>
  <si>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</si>
  <si>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</si>
  <si>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</si>
  <si>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</si>
  <si>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</si>
  <si>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</si>
  <si>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</si>
  <si>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</si>
  <si>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</si>
  <si>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</si>
  <si>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</si>
  <si>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</si>
  <si>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</si>
  <si>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</si>
  <si>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</si>
  <si>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</si>
  <si>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</si>
  <si>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</si>
  <si>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</si>
  <si>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</si>
  <si>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</si>
  <si>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</si>
  <si>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</si>
  <si>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</si>
  <si>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</si>
  <si>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</si>
  <si>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</si>
  <si>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</si>
  <si>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</si>
  <si>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</si>
  <si>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</si>
  <si>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</si>
  <si>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</si>
  <si>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</si>
  <si>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</si>
  <si>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</si>
  <si>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</si>
  <si>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</si>
  <si>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</si>
  <si>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</si>
  <si>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</si>
  <si>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</si>
  <si>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</si>
  <si>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</si>
  <si>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</si>
  <si>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</si>
  <si>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</si>
  <si>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</si>
  <si>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</si>
  <si>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</si>
  <si>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</si>
  <si>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</si>
  <si>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</si>
  <si>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</si>
  <si>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</si>
  <si>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</si>
  <si>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</si>
  <si>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</si>
  <si>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</si>
  <si>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</si>
  <si>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</si>
  <si>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</si>
  <si>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</si>
  <si>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</si>
  <si>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</si>
  <si>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</si>
  <si>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</si>
  <si>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</si>
  <si>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</si>
  <si>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</si>
  <si>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</si>
  <si>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</si>
  <si>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</si>
  <si>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</si>
  <si>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</si>
  <si>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</si>
  <si>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</si>
  <si>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</si>
  <si>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</si>
  <si>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</si>
  <si>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</si>
  <si>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</si>
  <si>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</si>
  <si>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</si>
  <si>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</si>
  <si>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</si>
  <si>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</si>
  <si>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</si>
  <si>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</si>
  <si>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</si>
  <si>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</si>
  <si>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</si>
  <si>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</si>
  <si>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</si>
  <si>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</si>
  <si>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</si>
  <si>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</si>
  <si>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</si>
  <si>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</si>
  <si>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</si>
  <si>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</si>
  <si>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</si>
  <si>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</si>
  <si>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</si>
  <si>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</si>
  <si>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</si>
  <si>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</si>
  <si>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</si>
  <si>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</si>
  <si>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</si>
  <si>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</si>
  <si>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</si>
  <si>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</si>
  <si>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</si>
  <si>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</si>
  <si>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</si>
  <si>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</si>
  <si>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</si>
  <si>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</si>
  <si>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</si>
  <si>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</si>
  <si>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</si>
  <si>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</si>
  <si>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</si>
  <si>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</si>
  <si>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</si>
  <si>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</si>
  <si>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</si>
  <si>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</si>
  <si>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</si>
  <si>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</si>
  <si>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</si>
  <si>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</si>
  <si>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</si>
  <si>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</si>
  <si>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</si>
  <si>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</si>
  <si>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</si>
  <si>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</si>
  <si>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</si>
  <si>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</si>
  <si>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</si>
  <si>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</si>
  <si>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</si>
  <si>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</si>
  <si>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</si>
  <si>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</si>
  <si>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</si>
  <si>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</si>
  <si>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</si>
  <si>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</si>
  <si>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</si>
  <si>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</si>
  <si>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</si>
  <si>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</si>
  <si>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</si>
  <si>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</si>
  <si>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</si>
  <si>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</si>
  <si>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</si>
  <si>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</si>
  <si>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</si>
  <si>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</si>
  <si>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</si>
  <si>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</si>
  <si>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</si>
  <si>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</si>
  <si>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</si>
  <si>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</si>
  <si>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</si>
  <si>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</si>
  <si>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</si>
  <si>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</si>
  <si>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</si>
  <si>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</si>
  <si>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</si>
  <si>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</si>
  <si>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</si>
  <si>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</si>
  <si>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</si>
  <si>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</si>
  <si>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</si>
  <si>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</si>
  <si>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</si>
  <si>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</si>
  <si>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</si>
  <si>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</si>
  <si>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</si>
  <si>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</si>
  <si>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</si>
  <si>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</si>
  <si>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</si>
  <si>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</si>
  <si>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</si>
  <si>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</si>
  <si>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</si>
  <si>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</si>
  <si>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</si>
  <si>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</si>
  <si>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</si>
  <si>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</si>
  <si>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</si>
  <si>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</si>
  <si>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</si>
  <si>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</si>
  <si>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</si>
  <si>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</si>
  <si>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</si>
  <si>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</si>
  <si>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</si>
  <si>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</si>
  <si>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</si>
  <si>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</si>
  <si>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</si>
  <si>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</si>
  <si>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</si>
  <si>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</si>
  <si>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</si>
  <si>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</si>
  <si>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</si>
  <si>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</si>
  <si>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</si>
  <si>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</si>
  <si>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</si>
  <si>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</si>
  <si>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</si>
  <si>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</si>
  <si>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</si>
  <si>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</si>
  <si>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</si>
  <si>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</si>
  <si>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</si>
  <si>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</si>
  <si>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</si>
  <si>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</si>
  <si>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</si>
  <si>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</si>
  <si>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</si>
  <si>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</si>
  <si>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</si>
  <si>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</si>
  <si>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</si>
  <si>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</si>
  <si>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</si>
  <si>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</si>
  <si>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</si>
  <si>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</si>
  <si>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</si>
  <si>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</si>
  <si>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</si>
  <si>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</si>
  <si>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</si>
  <si>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</si>
  <si>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</si>
  <si>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</si>
  <si>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</si>
  <si>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</si>
  <si>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</si>
  <si>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</si>
  <si>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</si>
  <si>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</si>
  <si>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</si>
  <si>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</si>
  <si>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</si>
  <si>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</si>
  <si>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</si>
  <si>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</si>
  <si>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</si>
  <si>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</si>
  <si>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</si>
  <si>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</si>
  <si>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</si>
  <si>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</si>
  <si>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</si>
  <si>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</si>
  <si>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</si>
  <si>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</si>
  <si>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</si>
  <si>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</si>
  <si>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</si>
  <si>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</si>
  <si>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</si>
  <si>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</si>
  <si>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</si>
  <si>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</si>
  <si>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</si>
  <si>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</si>
  <si>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</si>
  <si>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</si>
  <si>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</si>
  <si>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</si>
  <si>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</si>
  <si>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</si>
  <si>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</si>
  <si>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</si>
  <si>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</si>
  <si>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</si>
  <si>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</si>
  <si>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</si>
  <si>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</si>
  <si>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</si>
  <si>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</si>
  <si>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</si>
  <si>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</si>
  <si>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</si>
  <si>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</si>
  <si>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</si>
  <si>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</si>
  <si>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</si>
  <si>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</si>
  <si>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</si>
  <si>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</si>
  <si>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</si>
  <si>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</si>
  <si>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</si>
  <si>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</si>
  <si>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</si>
  <si>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</si>
  <si>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</si>
  <si>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</si>
  <si>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</si>
  <si>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</si>
  <si>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</si>
  <si>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</si>
  <si>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</si>
  <si>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</si>
  <si>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</si>
  <si>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</si>
  <si>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</si>
  <si>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</si>
  <si>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</si>
  <si>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</si>
  <si>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</si>
  <si>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</si>
  <si>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</si>
  <si>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</si>
  <si>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</si>
  <si>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</si>
  <si>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</si>
  <si>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</si>
  <si>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</si>
  <si>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</si>
  <si>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</si>
  <si>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</si>
  <si>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</si>
  <si>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</si>
  <si>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</si>
  <si>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</si>
  <si>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</si>
  <si>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</si>
  <si>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</si>
  <si>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</si>
  <si>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</si>
  <si>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</si>
  <si>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</si>
  <si>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</si>
  <si>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</si>
  <si>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</si>
  <si>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</si>
  <si>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</si>
  <si>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</si>
  <si>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</si>
  <si>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</si>
  <si>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</si>
  <si>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</si>
  <si>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</si>
  <si>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</si>
  <si>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</si>
  <si>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</si>
  <si>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</si>
  <si>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</si>
  <si>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</si>
  <si>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</si>
  <si>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</si>
  <si>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</si>
  <si>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</si>
  <si>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</si>
  <si>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</si>
  <si>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</si>
  <si>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</si>
  <si>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</si>
  <si>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</si>
  <si>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</si>
  <si>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</si>
  <si>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</si>
  <si>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</si>
  <si>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</si>
  <si>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</si>
  <si>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</si>
  <si>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</si>
  <si>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</si>
  <si>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</si>
  <si>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</si>
  <si>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</si>
  <si>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</si>
  <si>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</si>
  <si>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</si>
  <si>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</si>
  <si>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</si>
  <si>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</si>
  <si>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</si>
  <si>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</si>
  <si>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</si>
  <si>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</si>
  <si>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</si>
  <si>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</si>
  <si>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</si>
  <si>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</si>
  <si>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</si>
  <si>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</si>
  <si>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</si>
  <si>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</si>
  <si>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</si>
  <si>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</si>
  <si>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</si>
  <si>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</si>
  <si>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</si>
  <si>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</si>
  <si>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</si>
  <si>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</si>
  <si>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</si>
  <si>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</si>
  <si>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</si>
  <si>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</si>
  <si>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</si>
  <si>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</si>
  <si>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</si>
  <si>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</si>
  <si>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</si>
  <si>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</si>
  <si>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</si>
  <si>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</si>
  <si>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</si>
  <si>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</si>
  <si>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</si>
  <si>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</si>
  <si>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</si>
  <si>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</si>
  <si>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</si>
  <si>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</si>
  <si>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</si>
  <si>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</si>
  <si>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</si>
  <si>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</si>
  <si>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</si>
  <si>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</si>
  <si>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</si>
  <si>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</si>
  <si>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</si>
  <si>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</si>
  <si>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</si>
  <si>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</si>
  <si>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</si>
  <si>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</si>
  <si>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</si>
  <si>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</si>
  <si>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</si>
  <si>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</si>
  <si>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</si>
  <si>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</si>
  <si>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</si>
  <si>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</si>
  <si>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</si>
  <si>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</si>
  <si>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</si>
  <si>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</si>
  <si>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</si>
  <si>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</si>
  <si>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</si>
  <si>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</si>
  <si>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</si>
  <si>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</si>
  <si>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</si>
  <si>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</si>
  <si>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</si>
  <si>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</si>
  <si>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</si>
  <si>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</si>
  <si>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</si>
  <si>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</si>
  <si>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</si>
  <si>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</si>
  <si>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</si>
  <si>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</si>
  <si>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</si>
  <si>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</si>
  <si>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</si>
  <si>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</si>
  <si>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</si>
  <si>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</si>
  <si>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</si>
  <si>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</si>
  <si>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</si>
  <si>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</si>
  <si>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</si>
  <si>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</si>
  <si>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</si>
  <si>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</si>
  <si>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</si>
  <si>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</si>
  <si>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</si>
  <si>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</si>
  <si>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</si>
  <si>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</si>
  <si>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</si>
  <si>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</si>
  <si>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</si>
  <si>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</si>
  <si>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</si>
  <si>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</si>
  <si>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</si>
  <si>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</si>
  <si>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</si>
  <si>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</si>
  <si>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</si>
  <si>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</si>
  <si>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</si>
  <si>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</si>
  <si>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</si>
  <si>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</si>
  <si>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</si>
  <si>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</si>
  <si>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</si>
  <si>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</si>
  <si>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</si>
  <si>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</si>
  <si>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</si>
  <si>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</si>
  <si>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</si>
  <si>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</si>
  <si>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</si>
  <si>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</si>
  <si>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</si>
  <si>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</si>
  <si>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</si>
  <si>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</si>
  <si>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</si>
  <si>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</si>
  <si>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</si>
  <si>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</si>
  <si>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</si>
  <si>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</si>
  <si>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</si>
  <si>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</si>
  <si>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</si>
  <si>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</si>
  <si>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</si>
  <si>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</si>
  <si>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</si>
  <si>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</si>
  <si>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</si>
  <si>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</si>
  <si>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</si>
  <si>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</si>
  <si>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</si>
  <si>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</si>
  <si>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</si>
  <si>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</si>
  <si>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</si>
  <si>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</si>
  <si>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</si>
  <si>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</si>
  <si>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</si>
  <si>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</si>
  <si>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</si>
  <si>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</si>
  <si>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</si>
  <si>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</si>
  <si>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</si>
  <si>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</si>
  <si>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</si>
  <si>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</si>
  <si>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</si>
  <si>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</si>
  <si>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</si>
  <si>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</si>
  <si>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</si>
  <si>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</si>
  <si>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</si>
  <si>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</si>
  <si>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</si>
  <si>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</si>
  <si>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</si>
  <si>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</si>
  <si>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</si>
  <si>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</si>
  <si>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</si>
  <si>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</si>
  <si>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</si>
  <si>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</si>
  <si>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</si>
  <si>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</si>
  <si>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</si>
  <si>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</si>
  <si>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</si>
  <si>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</si>
  <si>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</si>
  <si>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</si>
  <si>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</si>
  <si>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</si>
  <si>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</si>
  <si>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</si>
  <si>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</si>
  <si>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</si>
  <si>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</si>
  <si>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</si>
  <si>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</si>
  <si>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</si>
  <si>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</si>
  <si>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</si>
  <si>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</si>
  <si>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</si>
  <si>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</si>
  <si>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</si>
  <si>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</si>
  <si>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</si>
  <si>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</si>
  <si>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</si>
  <si>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</si>
  <si>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</si>
  <si>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</si>
  <si>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</si>
  <si>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</si>
  <si>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</si>
  <si>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</si>
  <si>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</si>
  <si>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</si>
  <si>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</si>
  <si>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</si>
  <si>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</si>
  <si>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</si>
  <si>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</si>
  <si>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</si>
  <si>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</si>
  <si>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</si>
  <si>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</si>
  <si>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</si>
  <si>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</si>
  <si>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</si>
  <si>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</si>
  <si>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</si>
  <si>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</si>
  <si>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</si>
  <si>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</si>
  <si>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</si>
  <si>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</si>
  <si>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</si>
  <si>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</si>
  <si>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</si>
  <si>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</si>
  <si>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</si>
  <si>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</si>
  <si>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</si>
  <si>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</si>
  <si>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</si>
  <si>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</si>
  <si>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</si>
  <si>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</si>
  <si>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</si>
  <si>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</si>
  <si>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</si>
  <si>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</si>
  <si>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</si>
  <si>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</si>
  <si>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</si>
  <si>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</si>
  <si>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</si>
  <si>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</si>
  <si>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</si>
  <si>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</si>
  <si>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</si>
  <si>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</si>
  <si>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</si>
  <si>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</si>
  <si>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</si>
  <si>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</si>
  <si>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</si>
  <si>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</si>
  <si>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</si>
  <si>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</si>
  <si>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</si>
  <si>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</si>
  <si>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</si>
  <si>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</si>
  <si>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</si>
  <si>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</si>
  <si>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</si>
  <si>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</si>
  <si>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</si>
  <si>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</si>
  <si>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</si>
  <si>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</si>
  <si>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</si>
  <si>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</si>
  <si>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</si>
  <si>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</si>
  <si>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</si>
  <si>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</si>
  <si>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</si>
  <si>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</si>
  <si>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</si>
  <si>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</si>
  <si>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</si>
  <si>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</si>
  <si>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</si>
  <si>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</si>
  <si>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</si>
  <si>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</si>
  <si>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</si>
  <si>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</si>
  <si>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</si>
  <si>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</si>
  <si>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</si>
  <si>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</si>
  <si>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</si>
  <si>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</si>
  <si>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</si>
  <si>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</si>
  <si>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</si>
  <si>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</si>
  <si>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</si>
  <si>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</si>
  <si>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</si>
  <si>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</si>
  <si>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</si>
  <si>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</si>
  <si>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</si>
  <si>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</si>
  <si>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</si>
  <si>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</si>
  <si>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</si>
  <si>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</si>
  <si>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</si>
  <si>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</si>
  <si>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</si>
  <si>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</si>
  <si>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</si>
  <si>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</si>
  <si>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</si>
  <si>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</si>
  <si>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</si>
  <si>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</si>
  <si>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</si>
  <si>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</si>
  <si>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</si>
  <si>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</si>
  <si>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</si>
  <si>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</si>
  <si>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</si>
  <si>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</si>
  <si>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</si>
  <si>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</si>
  <si>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</si>
  <si>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</si>
  <si>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</si>
  <si>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</si>
  <si>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</si>
  <si>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</si>
  <si>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</si>
  <si>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</si>
  <si>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</si>
  <si>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</si>
  <si>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</si>
  <si>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</si>
  <si>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</si>
  <si>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</si>
  <si>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</si>
  <si>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</si>
  <si>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</si>
  <si>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</si>
  <si>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</si>
  <si>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</si>
  <si>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</si>
  <si>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</si>
  <si>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</si>
  <si>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</si>
  <si>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</si>
  <si>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</si>
  <si>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</si>
  <si>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</si>
  <si>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</si>
  <si>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</si>
  <si>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</si>
  <si>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</si>
  <si>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</si>
  <si>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</si>
  <si>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</si>
  <si>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</si>
  <si>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</si>
  <si>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</si>
  <si>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</si>
  <si>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</si>
  <si>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</si>
  <si>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</si>
  <si>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</si>
  <si>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</si>
  <si>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</si>
  <si>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</si>
  <si>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</si>
  <si>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</si>
  <si>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</si>
  <si>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</si>
  <si>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</si>
  <si>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</si>
  <si>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</si>
  <si>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</si>
  <si>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</si>
  <si>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</si>
  <si>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</si>
  <si>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</si>
  <si>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</si>
  <si>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</si>
  <si>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</si>
  <si>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</si>
  <si>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</si>
  <si>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</si>
  <si>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</si>
  <si>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</si>
  <si>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</si>
  <si>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</si>
  <si>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</si>
  <si>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</si>
  <si>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</si>
  <si>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</si>
  <si>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</si>
  <si>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</si>
  <si>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</si>
  <si>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</si>
  <si>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</si>
  <si>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</si>
  <si>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</si>
  <si>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</si>
  <si>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</si>
  <si>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</si>
  <si>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</si>
  <si>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</si>
  <si>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</si>
  <si>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</si>
  <si>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</si>
  <si>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</si>
  <si>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</si>
  <si>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</si>
  <si>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</si>
  <si>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</si>
  <si>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</si>
  <si>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</si>
  <si>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</si>
  <si>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</si>
  <si>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</si>
  <si>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</si>
  <si>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</si>
  <si>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</si>
  <si>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</si>
  <si>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</si>
  <si>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</si>
  <si>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</si>
  <si>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</si>
  <si>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</si>
  <si>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</si>
  <si>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</si>
  <si>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</si>
  <si>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</si>
  <si>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</si>
  <si>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</si>
  <si>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</si>
  <si>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</si>
  <si>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</si>
  <si>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</si>
  <si>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</si>
  <si>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</si>
  <si>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</si>
  <si>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</si>
  <si>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</si>
  <si>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</si>
  <si>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</si>
  <si>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</si>
  <si>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</si>
  <si>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</si>
  <si>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</si>
  <si>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</si>
  <si>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</si>
  <si>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</si>
  <si>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</si>
  <si>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</si>
  <si>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</si>
  <si>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</si>
  <si>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</si>
  <si>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</si>
  <si>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</si>
  <si>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</si>
  <si>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</si>
  <si>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</si>
  <si>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</si>
  <si>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</si>
  <si>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</si>
  <si>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</si>
  <si>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</si>
  <si>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</si>
  <si>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</si>
  <si>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</si>
  <si>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</si>
  <si>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</si>
  <si>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</si>
  <si>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</si>
  <si>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</si>
  <si>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</si>
  <si>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</si>
  <si>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</si>
  <si>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</si>
  <si>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</si>
  <si>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</si>
  <si>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</si>
  <si>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</si>
  <si>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</si>
  <si>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</si>
  <si>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</si>
  <si>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</si>
  <si>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</si>
  <si>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</si>
  <si>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</si>
  <si>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</si>
  <si>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</si>
  <si>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</si>
  <si>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</si>
  <si>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</si>
  <si>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</si>
  <si>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</si>
  <si>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</si>
  <si>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</si>
  <si>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</si>
  <si>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</si>
  <si>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</si>
  <si>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</si>
  <si>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</si>
  <si>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</si>
  <si>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</si>
  <si>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</si>
  <si>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</si>
  <si>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</si>
  <si>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</si>
  <si>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</si>
  <si>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</si>
  <si>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</si>
  <si>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</si>
  <si>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</si>
  <si>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</si>
  <si>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</si>
  <si>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</si>
  <si>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</si>
  <si>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</si>
  <si>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</si>
  <si>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</si>
  <si>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</si>
  <si>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</si>
  <si>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</si>
  <si>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</si>
  <si>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</si>
  <si>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</si>
  <si>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</si>
  <si>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</si>
  <si>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</si>
  <si>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</si>
  <si>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</si>
  <si>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</si>
  <si>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</si>
  <si>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</si>
  <si>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</si>
  <si>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</si>
  <si>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</si>
  <si>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</si>
  <si>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</si>
  <si>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</si>
  <si>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</si>
  <si>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</si>
  <si>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</si>
  <si>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</si>
  <si>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</si>
  <si>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</si>
  <si>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</si>
  <si>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</si>
  <si>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</si>
  <si>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</si>
  <si>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</si>
  <si>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</si>
  <si>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</si>
  <si>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</si>
  <si>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</si>
  <si>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</si>
  <si>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</si>
  <si>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</si>
  <si>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</si>
  <si>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</si>
  <si>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</si>
  <si>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</si>
  <si>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</si>
  <si>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</si>
  <si>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</si>
  <si>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</si>
  <si>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</si>
  <si>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</si>
  <si>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</si>
  <si>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</si>
  <si>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</si>
  <si>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</si>
  <si>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</si>
  <si>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</si>
  <si>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</si>
  <si>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</si>
  <si>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</si>
  <si>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</si>
  <si>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</si>
  <si>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</si>
  <si>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</si>
  <si>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</si>
  <si>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</si>
  <si>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</si>
  <si>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</si>
  <si>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</si>
  <si>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</si>
  <si>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</si>
  <si>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</si>
  <si>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</si>
  <si>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</si>
  <si>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</si>
  <si>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</si>
  <si>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</si>
  <si>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</si>
  <si>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</si>
  <si>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</si>
  <si>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</si>
  <si>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</si>
  <si>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</si>
  <si>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</si>
  <si>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</si>
  <si>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</si>
  <si>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</si>
  <si>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</si>
  <si>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</si>
  <si>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</si>
  <si>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</si>
  <si>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</si>
  <si>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</si>
  <si>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</si>
  <si>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</si>
  <si>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</si>
  <si>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</si>
  <si>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</si>
  <si>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</si>
  <si>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</si>
  <si>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</si>
  <si>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</si>
  <si>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</si>
  <si>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</si>
  <si>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</si>
  <si>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</si>
  <si>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</si>
  <si>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</si>
  <si>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</si>
  <si>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</si>
  <si>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</si>
  <si>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</si>
  <si>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</si>
  <si>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</si>
  <si>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</si>
  <si>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</si>
  <si>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</si>
  <si>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</si>
  <si>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</si>
  <si>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</si>
  <si>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</si>
  <si>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</si>
  <si>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</si>
  <si>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</si>
  <si>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</si>
  <si>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</si>
  <si>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</si>
  <si>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</si>
  <si>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</si>
  <si>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</si>
  <si>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</si>
  <si>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</si>
  <si>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</si>
  <si>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</si>
  <si>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</si>
  <si>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</si>
  <si>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</si>
  <si>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</si>
  <si>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</si>
  <si>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</si>
  <si>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</si>
  <si>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</si>
  <si>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</si>
  <si>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</si>
  <si>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</si>
  <si>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</si>
  <si>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</si>
  <si>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</si>
  <si>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</si>
  <si>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</si>
  <si>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</si>
  <si>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</si>
  <si>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</si>
  <si>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</si>
  <si>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</si>
  <si>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</si>
  <si>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</si>
  <si>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</si>
  <si>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</si>
  <si>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</si>
  <si>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</si>
  <si>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</si>
  <si>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</si>
  <si>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</si>
  <si>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</si>
  <si>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</si>
  <si>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</si>
  <si>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</si>
  <si>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</si>
  <si>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</si>
  <si>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</si>
  <si>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</si>
  <si>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</si>
  <si>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</si>
  <si>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</si>
  <si>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</si>
  <si>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</si>
  <si>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</si>
  <si>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</si>
  <si>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</si>
  <si>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</si>
  <si>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</si>
  <si>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</si>
  <si>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</si>
  <si>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</si>
  <si>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</si>
  <si>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</si>
  <si>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</si>
  <si>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</si>
  <si>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</si>
  <si>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</si>
  <si>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</si>
  <si>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</si>
  <si>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</si>
  <si>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</si>
  <si>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</si>
  <si>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</si>
  <si>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</si>
  <si>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</si>
  <si>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</si>
  <si>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</si>
  <si>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</si>
  <si>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</si>
  <si>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</si>
  <si>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</si>
  <si>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</si>
  <si>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</si>
  <si>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</si>
  <si>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</si>
  <si>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</si>
  <si>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</si>
  <si>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</si>
  <si>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</si>
  <si>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</si>
  <si>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</si>
  <si>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</si>
  <si>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</si>
  <si>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</si>
  <si>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</si>
  <si>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</si>
  <si>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</si>
  <si>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</si>
  <si>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</si>
  <si>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</si>
  <si>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</si>
  <si>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</si>
  <si>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</si>
  <si>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</si>
  <si>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</si>
  <si>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</si>
  <si>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</si>
  <si>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</si>
  <si>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</si>
  <si>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</si>
  <si>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</si>
  <si>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</si>
  <si>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</si>
  <si>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</si>
  <si>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</si>
  <si>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</si>
  <si>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</si>
  <si>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</si>
  <si>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</si>
  <si>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</si>
  <si>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</si>
  <si>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</si>
  <si>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</si>
  <si>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</si>
  <si>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</si>
  <si>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</si>
  <si>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</si>
  <si>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</si>
  <si>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</si>
  <si>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</si>
  <si>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</si>
  <si>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</si>
  <si>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</si>
  <si>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</si>
  <si>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</si>
  <si>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</si>
  <si>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</si>
  <si>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</si>
  <si>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</si>
  <si>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</si>
  <si>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</si>
  <si>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</si>
  <si>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</si>
  <si>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</si>
  <si>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</si>
  <si>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</si>
  <si>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</si>
  <si>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</si>
  <si>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</si>
  <si>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</si>
  <si>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</si>
  <si>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</si>
  <si>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</si>
  <si>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</si>
  <si>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</si>
  <si>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</si>
  <si>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</si>
  <si>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</si>
  <si>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</si>
  <si>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</si>
  <si>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</si>
  <si>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</si>
  <si>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</si>
  <si>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</si>
  <si>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</si>
  <si>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</si>
  <si>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</si>
  <si>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</si>
  <si>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</si>
  <si>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</si>
  <si>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</si>
  <si>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</si>
  <si>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</si>
  <si>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</si>
  <si>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</si>
  <si>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</si>
  <si>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</si>
  <si>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</si>
  <si>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</si>
  <si>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</si>
  <si>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</si>
  <si>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</si>
  <si>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</si>
  <si>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</si>
  <si>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</si>
  <si>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</si>
  <si>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</si>
  <si>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</si>
  <si>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</si>
  <si>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</si>
  <si>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</si>
  <si>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</si>
  <si>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</si>
  <si>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</si>
  <si>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</si>
  <si>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</si>
  <si>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</si>
  <si>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</si>
  <si>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</si>
  <si>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</si>
  <si>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</si>
  <si>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</si>
  <si>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</si>
  <si>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</si>
  <si>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</si>
  <si>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</si>
  <si>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</si>
  <si>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</si>
  <si>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</si>
  <si>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</si>
  <si>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</si>
  <si>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</si>
  <si>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</si>
  <si>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</si>
  <si>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</si>
  <si>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</si>
  <si>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</si>
  <si>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</si>
  <si>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</si>
  <si>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</si>
  <si>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</si>
  <si>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</si>
  <si>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</si>
  <si>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</si>
  <si>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</si>
  <si>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</si>
  <si>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</si>
  <si>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</si>
  <si>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</si>
  <si>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</si>
  <si>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</si>
  <si>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</si>
  <si>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</si>
  <si>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</si>
  <si>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</si>
  <si>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</si>
  <si>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</si>
  <si>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</si>
  <si>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</si>
  <si>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</si>
  <si>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</si>
  <si>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</si>
  <si>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</si>
  <si>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</si>
  <si>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</si>
  <si>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</si>
  <si>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</si>
  <si>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</si>
  <si>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</si>
  <si>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</si>
  <si>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</si>
  <si>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</si>
  <si>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</si>
  <si>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</si>
  <si>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</si>
  <si>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</si>
  <si>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</si>
  <si>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</si>
  <si>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</si>
  <si>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</si>
  <si>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</si>
  <si>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</si>
  <si>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</si>
  <si>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</si>
  <si>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</si>
  <si>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</si>
  <si>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</si>
  <si>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</si>
  <si>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</si>
  <si>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</si>
  <si>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</si>
  <si>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</si>
  <si>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</si>
  <si>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</si>
  <si>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</si>
  <si>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</si>
  <si>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</si>
  <si>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</si>
  <si>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</si>
  <si>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</si>
  <si>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</si>
  <si>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</si>
  <si>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</si>
  <si>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</si>
  <si>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</si>
  <si>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</si>
  <si>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</si>
  <si>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</si>
  <si>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</si>
  <si>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</si>
  <si>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</si>
  <si>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</si>
  <si>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</si>
  <si>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</si>
  <si>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</si>
  <si>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</si>
  <si>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</si>
  <si>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</si>
  <si>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</si>
  <si>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</si>
  <si>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</si>
  <si>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</si>
  <si>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</si>
  <si>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</si>
  <si>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</si>
  <si>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</si>
  <si>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</si>
  <si>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</si>
  <si>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</si>
  <si>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</si>
  <si>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</si>
  <si>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</si>
  <si>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</si>
  <si>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</si>
  <si>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</si>
  <si>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</si>
  <si>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</si>
  <si>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</si>
  <si>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</si>
  <si>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</si>
  <si>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</si>
  <si>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</si>
  <si>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</si>
  <si>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</si>
  <si>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</si>
  <si>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</si>
  <si>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</si>
  <si>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</si>
  <si>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</si>
  <si>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</si>
  <si>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</si>
  <si>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</si>
  <si>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</si>
  <si>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</si>
  <si>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</si>
  <si>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</si>
  <si>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</si>
  <si>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</si>
  <si>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</si>
  <si>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</si>
  <si>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</si>
  <si>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</si>
  <si>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</si>
  <si>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</si>
  <si>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</si>
  <si>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</si>
  <si>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</si>
  <si>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</si>
  <si>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</si>
  <si>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</si>
  <si>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</si>
  <si>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</si>
  <si>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</si>
  <si>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</si>
  <si>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</si>
  <si>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</si>
  <si>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</si>
  <si>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</si>
  <si>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</si>
  <si>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</si>
  <si>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</si>
  <si>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</si>
  <si>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</si>
  <si>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</si>
  <si>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</si>
  <si>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</si>
  <si>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</si>
  <si>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</si>
  <si>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</si>
  <si>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</si>
  <si>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</si>
  <si>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</si>
  <si>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</si>
  <si>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</si>
  <si>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</si>
  <si>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</si>
  <si>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</si>
  <si>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</si>
  <si>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</si>
  <si>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</si>
  <si>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</si>
  <si>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</si>
  <si>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</si>
  <si>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</si>
  <si>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</si>
  <si>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</si>
  <si>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</si>
  <si>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</si>
  <si>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</si>
  <si>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</si>
  <si>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</si>
  <si>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</si>
  <si>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</si>
  <si>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</si>
  <si>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</si>
  <si>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</si>
  <si>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</si>
  <si>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</si>
  <si>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</si>
  <si>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</si>
  <si>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</si>
  <si>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</si>
  <si>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</si>
  <si>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</si>
  <si>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</si>
  <si>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</si>
  <si>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</si>
  <si>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</si>
  <si>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</si>
  <si>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</si>
  <si>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</si>
  <si>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</si>
  <si>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</si>
  <si>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</si>
  <si>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</si>
  <si>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</si>
  <si>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</si>
  <si>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</si>
  <si>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</si>
  <si>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</si>
  <si>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</si>
  <si>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</si>
  <si>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</si>
  <si>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</si>
  <si>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</si>
  <si>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</si>
  <si>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</si>
  <si>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</si>
  <si>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</si>
  <si>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</si>
  <si>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</si>
  <si>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</si>
  <si>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</si>
  <si>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</si>
  <si>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</si>
  <si>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</si>
  <si>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</si>
  <si>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</si>
  <si>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</si>
  <si>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</si>
  <si>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</si>
  <si>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</si>
  <si>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</si>
  <si>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</si>
  <si>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</si>
  <si>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</si>
  <si>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</si>
  <si>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</si>
  <si>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</si>
  <si>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</si>
  <si>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</si>
  <si>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</si>
  <si>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</si>
  <si>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</si>
  <si>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</si>
  <si>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</si>
  <si>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</si>
  <si>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</si>
  <si>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</si>
  <si>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</si>
  <si>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</si>
  <si>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</si>
  <si>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</si>
  <si>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</si>
  <si>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</si>
  <si>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</si>
  <si>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</si>
  <si>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</si>
  <si>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</si>
  <si>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</si>
  <si>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</si>
  <si>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</si>
  <si>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</si>
  <si>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</si>
  <si>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</si>
  <si>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</si>
  <si>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</si>
  <si>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</si>
  <si>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</si>
  <si>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</si>
  <si>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</si>
  <si>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</si>
  <si>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</si>
  <si>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</si>
  <si>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</si>
  <si>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</si>
  <si>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</si>
  <si>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</si>
  <si>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</si>
  <si>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</si>
  <si>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</si>
  <si>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</si>
  <si>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</si>
  <si>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</si>
  <si>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</si>
  <si>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</si>
  <si>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</si>
  <si>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</si>
  <si>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</si>
  <si>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</si>
  <si>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</si>
  <si>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</si>
  <si>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</si>
  <si>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</si>
  <si>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</si>
  <si>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</si>
  <si>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</si>
  <si>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</si>
  <si>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</si>
  <si>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</si>
  <si>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</si>
  <si>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</si>
  <si>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</si>
  <si>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</si>
  <si>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</si>
  <si>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</si>
  <si>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</si>
  <si>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</si>
  <si>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</si>
  <si>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</si>
  <si>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</si>
  <si>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</si>
  <si>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</si>
  <si>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</si>
  <si>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</si>
  <si>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</si>
  <si>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</si>
  <si>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</si>
  <si>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</si>
  <si>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</si>
  <si>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</si>
  <si>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</si>
  <si>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</si>
  <si>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</si>
  <si>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</si>
  <si>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</si>
  <si>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</si>
  <si>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</si>
  <si>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</si>
  <si>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</si>
  <si>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</si>
  <si>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</si>
  <si>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</si>
  <si>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</si>
  <si>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</si>
  <si>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</si>
  <si>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</si>
  <si>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</si>
  <si>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</si>
  <si>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</si>
  <si>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</si>
  <si>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</si>
  <si>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</si>
  <si>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</si>
  <si>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</si>
  <si>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</si>
  <si>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</si>
  <si>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</si>
  <si>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</si>
  <si>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</si>
  <si>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</si>
  <si>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</si>
  <si>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</si>
  <si>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</si>
  <si>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</si>
  <si>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</si>
  <si>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</si>
  <si>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</si>
  <si>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</si>
  <si>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</si>
  <si>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</si>
  <si>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</si>
  <si>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</si>
  <si>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</si>
  <si>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</si>
  <si>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</si>
  <si>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</si>
  <si>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</si>
  <si>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</si>
  <si>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</si>
  <si>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</si>
  <si>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</si>
  <si>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</si>
  <si>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</si>
  <si>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</si>
  <si>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</si>
  <si>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</si>
  <si>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</si>
  <si>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</si>
  <si>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</si>
  <si>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</si>
  <si>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</si>
  <si>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</si>
  <si>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</si>
  <si>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</si>
  <si>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</si>
  <si>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</si>
  <si>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</si>
  <si>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</si>
  <si>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</si>
  <si>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</si>
  <si>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</si>
  <si>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</si>
  <si>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</si>
  <si>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</si>
  <si>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</si>
  <si>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</si>
  <si>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</si>
  <si>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</si>
  <si>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</si>
  <si>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</si>
  <si>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</si>
  <si>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</si>
  <si>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</si>
  <si>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</si>
  <si>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</si>
  <si>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</si>
  <si>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</si>
  <si>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</si>
  <si>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</si>
  <si>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</si>
  <si>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</si>
  <si>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</si>
  <si>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</si>
  <si>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</si>
  <si>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</si>
  <si>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</si>
  <si>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</si>
  <si>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</si>
  <si>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</si>
  <si>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</si>
  <si>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</si>
  <si>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</si>
  <si>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</si>
  <si>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</si>
  <si>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</si>
  <si>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</si>
  <si>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</si>
  <si>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</si>
  <si>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</si>
  <si>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</si>
  <si>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</si>
  <si>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</si>
  <si>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</si>
  <si>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</si>
  <si>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</si>
  <si>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</si>
  <si>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</si>
  <si>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</si>
  <si>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</si>
  <si>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</si>
  <si>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</si>
  <si>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</si>
  <si>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</si>
  <si>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</si>
  <si>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</si>
  <si>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</si>
  <si>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</si>
  <si>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</si>
  <si>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</si>
  <si>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</si>
  <si>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</si>
  <si>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</si>
  <si>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</si>
  <si>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</si>
  <si>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</si>
  <si>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</si>
  <si>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</si>
  <si>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</si>
  <si>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</si>
  <si>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</si>
  <si>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</si>
  <si>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</si>
  <si>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</si>
  <si>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</si>
  <si>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</si>
  <si>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</si>
  <si>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</si>
  <si>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</si>
  <si>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</si>
  <si>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</si>
  <si>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</si>
  <si>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</si>
  <si>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</si>
  <si>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</si>
  <si>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</si>
  <si>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</si>
  <si>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</si>
  <si>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</si>
  <si>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</si>
  <si>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</si>
  <si>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</si>
  <si>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</si>
  <si>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</si>
  <si>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</si>
  <si>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</si>
  <si>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</si>
  <si>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</si>
  <si>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</si>
  <si>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</si>
  <si>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</si>
  <si>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</si>
  <si>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</si>
  <si>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</si>
  <si>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</si>
  <si>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</si>
  <si>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</si>
  <si>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</si>
  <si>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</si>
  <si>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</si>
  <si>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</si>
  <si>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</si>
  <si>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</si>
  <si>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</si>
  <si>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</si>
  <si>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</si>
  <si>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</si>
  <si>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</si>
  <si>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</si>
  <si>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</si>
  <si>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</si>
  <si>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</si>
  <si>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</si>
  <si>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</si>
  <si>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</si>
  <si>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</si>
  <si>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</si>
  <si>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</si>
  <si>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</si>
  <si>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</si>
  <si>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</si>
  <si>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</si>
  <si>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</si>
  <si>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</si>
  <si>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</si>
  <si>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</si>
  <si>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</si>
  <si>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</si>
  <si>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</si>
  <si>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</si>
  <si>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</si>
  <si>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</si>
  <si>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</si>
  <si>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</si>
  <si>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</si>
  <si>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</si>
  <si>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</si>
  <si>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</si>
  <si>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</si>
  <si>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</si>
  <si>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</si>
  <si>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</si>
  <si>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</si>
  <si>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</si>
  <si>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</si>
  <si>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</si>
  <si>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</si>
  <si>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</si>
  <si>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</si>
  <si>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</si>
  <si>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</si>
  <si>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</si>
  <si>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</si>
  <si>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</si>
  <si>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</si>
  <si>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</si>
  <si>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</si>
  <si>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</si>
  <si>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</si>
  <si>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</si>
  <si>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</si>
  <si>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</si>
  <si>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</si>
  <si>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</si>
  <si>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</si>
  <si>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</si>
  <si>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</si>
  <si>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</si>
  <si>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</si>
  <si>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</si>
  <si>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</si>
  <si>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</si>
  <si>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</si>
  <si>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</si>
  <si>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</si>
  <si>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</si>
  <si>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</si>
  <si>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</si>
  <si>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</si>
  <si>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</si>
  <si>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</si>
  <si>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</si>
  <si>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</si>
  <si>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</si>
  <si>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</si>
  <si>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</si>
  <si>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</si>
  <si>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</si>
  <si>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</si>
  <si>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</si>
  <si>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</si>
  <si>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</si>
  <si>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</si>
  <si>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</si>
  <si>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</si>
  <si>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</si>
  <si>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</si>
  <si>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</si>
  <si>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</si>
  <si>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</si>
  <si>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</si>
  <si>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</si>
  <si>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</si>
  <si>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</si>
  <si>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</si>
  <si>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</si>
  <si>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</si>
  <si>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</si>
  <si>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</si>
  <si>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</si>
  <si>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</si>
  <si>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</si>
  <si>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</si>
  <si>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</si>
  <si>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</si>
  <si>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</si>
  <si>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</si>
  <si>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</si>
  <si>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</si>
  <si>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</si>
  <si>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</si>
  <si>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</si>
  <si>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</si>
  <si>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</si>
  <si>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</si>
  <si>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</si>
  <si>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</si>
  <si>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</si>
  <si>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</si>
  <si>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</si>
  <si>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</si>
  <si>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</si>
  <si>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</si>
  <si>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</si>
  <si>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</si>
  <si>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</si>
  <si>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</si>
  <si>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</si>
  <si>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</si>
  <si>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</si>
  <si>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</si>
  <si>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</si>
  <si>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</si>
  <si>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</si>
  <si>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</si>
  <si>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</si>
  <si>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</si>
  <si>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</si>
  <si>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</si>
  <si>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</si>
  <si>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</si>
  <si>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</si>
  <si>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</si>
  <si>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</si>
  <si>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</si>
  <si>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</si>
  <si>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</si>
  <si>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</si>
  <si>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</si>
  <si>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</si>
  <si>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</si>
  <si>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</si>
  <si>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</si>
  <si>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</si>
  <si>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</si>
  <si>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</si>
  <si>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</si>
  <si>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</si>
  <si>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</si>
  <si>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</si>
  <si>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</si>
  <si>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</si>
  <si>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</si>
  <si>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</si>
  <si>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</si>
  <si>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</si>
  <si>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</si>
  <si>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</si>
  <si>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</si>
  <si>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</si>
  <si>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</si>
  <si>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</si>
  <si>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</si>
  <si>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</si>
  <si>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</si>
  <si>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</si>
  <si>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</si>
  <si>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</si>
  <si>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</si>
  <si>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</si>
  <si>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</si>
  <si>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</si>
  <si>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</si>
  <si>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</si>
  <si>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</si>
  <si>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</si>
  <si>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</si>
  <si>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</si>
  <si>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</si>
  <si>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</si>
  <si>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</si>
  <si>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</si>
  <si>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</si>
  <si>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</si>
  <si>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</si>
  <si>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</si>
  <si>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</si>
  <si>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</si>
  <si>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</si>
  <si>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</si>
  <si>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</si>
  <si>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</si>
  <si>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</si>
  <si>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</si>
  <si>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</si>
  <si>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</si>
  <si>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</si>
  <si>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</si>
  <si>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</si>
  <si>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</si>
  <si>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</si>
  <si>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</si>
  <si>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</si>
  <si>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</si>
  <si>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</si>
  <si>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</si>
  <si>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</si>
  <si>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</si>
  <si>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</si>
  <si>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</si>
  <si>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</si>
  <si>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</si>
  <si>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</si>
  <si>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</si>
  <si>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</si>
  <si>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</si>
  <si>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</si>
  <si>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</si>
  <si>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</si>
  <si>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</si>
  <si>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</si>
  <si>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</si>
  <si>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</si>
  <si>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</si>
  <si>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</si>
  <si>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</si>
  <si>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</si>
  <si>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</si>
  <si>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</si>
  <si>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</si>
  <si>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</si>
  <si>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</si>
  <si>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</si>
  <si>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</si>
  <si>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</si>
  <si>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</si>
  <si>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</si>
  <si>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</si>
  <si>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</si>
  <si>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</si>
  <si>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</si>
  <si>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</si>
  <si>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</si>
  <si>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</si>
  <si>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</si>
  <si>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</si>
  <si>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</si>
  <si>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</si>
  <si>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</si>
  <si>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</si>
  <si>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</si>
  <si>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</si>
  <si>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</si>
  <si>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</si>
  <si>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</si>
  <si>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</si>
  <si>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</si>
  <si>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</si>
  <si>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</si>
  <si>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</si>
  <si>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</si>
  <si>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</si>
  <si>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</si>
  <si>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</si>
  <si>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</si>
  <si>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</si>
  <si>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</si>
  <si>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</si>
  <si>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</si>
  <si>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</si>
  <si>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</si>
  <si>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</si>
  <si>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</si>
  <si>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</si>
  <si>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</si>
  <si>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</si>
  <si>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</si>
  <si>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</si>
  <si>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</si>
  <si>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</si>
  <si>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</si>
  <si>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</si>
  <si>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</si>
  <si>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</si>
  <si>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</si>
  <si>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</si>
  <si>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</si>
  <si>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</si>
  <si>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</si>
  <si>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</si>
  <si>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</si>
  <si>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</si>
  <si>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</si>
  <si>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</si>
  <si>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</si>
  <si>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</si>
  <si>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</si>
  <si>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</si>
  <si>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</si>
  <si>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</si>
  <si>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</si>
  <si>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</si>
  <si>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</si>
  <si>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</si>
  <si>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</si>
  <si>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</si>
  <si>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</si>
  <si>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</si>
  <si>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</si>
  <si>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</si>
  <si>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</si>
  <si>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</si>
  <si>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</si>
  <si>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</si>
  <si>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</si>
  <si>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</si>
  <si>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</si>
  <si>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</si>
  <si>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</si>
  <si>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</si>
  <si>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</si>
  <si>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</si>
  <si>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</si>
  <si>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</si>
  <si>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</si>
  <si>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</si>
  <si>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</si>
  <si>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</si>
  <si>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</si>
  <si>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</si>
  <si>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</si>
  <si>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</si>
  <si>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</si>
  <si>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</si>
  <si>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</si>
  <si>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</si>
  <si>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</si>
  <si>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</si>
  <si>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</si>
  <si>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</si>
  <si>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</si>
  <si>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</si>
  <si>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</si>
  <si>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</si>
  <si>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</si>
  <si>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</si>
  <si>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</si>
  <si>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</si>
  <si>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</si>
  <si>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</si>
  <si>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</si>
  <si>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</si>
  <si>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</si>
  <si>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</si>
  <si>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</si>
  <si>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</si>
  <si>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</si>
  <si>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</si>
  <si>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</si>
  <si>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</si>
  <si>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</si>
  <si>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</si>
  <si>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</si>
  <si>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</si>
  <si>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</si>
  <si>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</si>
  <si>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</si>
  <si>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</si>
  <si>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</si>
  <si>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</si>
  <si>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</si>
  <si>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</si>
  <si>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</si>
  <si>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</si>
  <si>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</si>
  <si>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</si>
  <si>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</si>
  <si>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</si>
  <si>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</si>
  <si>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</si>
  <si>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</si>
  <si>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</si>
  <si>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</si>
  <si>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</si>
  <si>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</si>
  <si>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</si>
  <si>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</si>
  <si>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</si>
  <si>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</si>
  <si>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</si>
  <si>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</si>
  <si>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</si>
  <si>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</si>
  <si>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</si>
  <si>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</si>
  <si>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</si>
  <si>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</si>
  <si>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</si>
  <si>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</si>
  <si>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</si>
  <si>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</si>
  <si>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</si>
  <si>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</si>
  <si>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</si>
  <si>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</si>
  <si>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</si>
  <si>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</si>
  <si>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</si>
  <si>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</si>
  <si>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</si>
  <si>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</si>
  <si>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</si>
  <si>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</si>
  <si>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</si>
  <si>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</si>
  <si>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</si>
  <si>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</si>
  <si>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</si>
  <si>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</si>
  <si>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</si>
  <si>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</si>
  <si>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</si>
  <si>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</si>
  <si>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</si>
  <si>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</si>
  <si>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</si>
  <si>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</si>
  <si>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</si>
  <si>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</si>
  <si>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</si>
  <si>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</si>
  <si>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</si>
  <si>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</si>
  <si>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</si>
  <si>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</si>
  <si>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</si>
  <si>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</si>
  <si>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</si>
  <si>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</si>
  <si>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</si>
  <si>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</si>
  <si>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</si>
  <si>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</si>
  <si>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</si>
  <si>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</si>
  <si>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</si>
  <si>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</si>
  <si>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</si>
  <si>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</si>
  <si>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</si>
  <si>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</si>
  <si>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</si>
  <si>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</si>
  <si>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</si>
  <si>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</si>
  <si>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</si>
  <si>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</si>
  <si>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</si>
  <si>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</si>
  <si>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</si>
  <si>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</si>
  <si>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</si>
  <si>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</si>
  <si>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</si>
  <si>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</si>
  <si>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</si>
  <si>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</si>
  <si>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</si>
  <si>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</si>
  <si>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</si>
  <si>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</si>
  <si>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</si>
  <si>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</si>
  <si>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</si>
  <si>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</si>
  <si>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</si>
  <si>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</si>
  <si>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</si>
  <si>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</si>
  <si>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</si>
  <si>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</si>
  <si>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</si>
  <si>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</si>
  <si>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</si>
  <si>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</si>
  <si>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</si>
  <si>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</si>
  <si>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</si>
  <si>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</si>
  <si>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</si>
  <si>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</si>
  <si>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</si>
  <si>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</si>
  <si>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</si>
  <si>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</si>
  <si>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</si>
  <si>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</si>
  <si>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</si>
  <si>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</si>
  <si>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</si>
  <si>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</si>
  <si>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</si>
  <si>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</si>
  <si>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</si>
  <si>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</si>
  <si>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</si>
  <si>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</si>
  <si>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</si>
  <si>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</si>
  <si>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</si>
  <si>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</si>
  <si>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</si>
  <si>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</si>
  <si>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</si>
  <si>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</si>
  <si>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</si>
  <si>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</si>
  <si>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</si>
  <si>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</si>
  <si>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</si>
  <si>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</si>
  <si>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</si>
  <si>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</si>
  <si>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</si>
  <si>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</si>
  <si>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</si>
  <si>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</si>
  <si>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</si>
  <si>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</si>
  <si>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</si>
  <si>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</si>
  <si>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</si>
  <si>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</si>
  <si>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</si>
  <si>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</si>
  <si>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</si>
  <si>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</si>
  <si>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</si>
  <si>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</si>
  <si>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</si>
  <si>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</si>
  <si>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</si>
  <si>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</si>
  <si>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</si>
  <si>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</si>
  <si>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</si>
  <si>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</si>
  <si>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</si>
  <si>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</si>
  <si>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</si>
  <si>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</si>
  <si>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</si>
  <si>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</si>
  <si>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</si>
  <si>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</si>
  <si>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</si>
  <si>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</si>
  <si>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</si>
  <si>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</si>
  <si>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</si>
  <si>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</si>
  <si>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</si>
  <si>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</si>
  <si>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</si>
  <si>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</si>
  <si>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</si>
  <si>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</si>
  <si>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</si>
  <si>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</si>
  <si>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</si>
  <si>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</si>
  <si>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</si>
  <si>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</si>
  <si>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</si>
  <si>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</si>
  <si>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</si>
  <si>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</si>
  <si>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</si>
  <si>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</si>
  <si>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</si>
  <si>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</si>
  <si>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</si>
  <si>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</si>
  <si>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</si>
  <si>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</si>
  <si>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</si>
  <si>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</si>
  <si>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</si>
  <si>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</si>
  <si>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</si>
  <si>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</si>
  <si>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</si>
  <si>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</si>
  <si>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</si>
  <si>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</si>
  <si>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</si>
  <si>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</si>
  <si>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</si>
  <si>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</si>
  <si>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</si>
  <si>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</si>
  <si>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</si>
  <si>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</si>
  <si>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</si>
  <si>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</si>
  <si>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</si>
  <si>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</si>
  <si>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</si>
  <si>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</si>
  <si>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</si>
  <si>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</si>
  <si>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</si>
  <si>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</si>
  <si>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</si>
  <si>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</si>
  <si>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</si>
  <si>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</si>
  <si>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</si>
  <si>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</si>
  <si>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</si>
  <si>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</si>
  <si>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</si>
  <si>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</si>
  <si>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</si>
  <si>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</si>
  <si>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</si>
  <si>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</si>
  <si>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</si>
  <si>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</si>
  <si>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</si>
  <si>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</si>
  <si>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</si>
  <si>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</si>
  <si>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</si>
  <si>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</si>
  <si>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</si>
  <si>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</si>
  <si>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</si>
  <si>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</si>
  <si>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</si>
  <si>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</si>
  <si>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</si>
  <si>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</si>
  <si>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</si>
  <si>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</si>
  <si>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</si>
  <si>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</si>
  <si>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</si>
  <si>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</si>
  <si>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</si>
  <si>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</si>
  <si>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</si>
  <si>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</si>
  <si>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</si>
  <si>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</si>
  <si>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</si>
  <si>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</si>
  <si>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</si>
  <si>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</si>
  <si>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</si>
  <si>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</si>
  <si>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</si>
  <si>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</si>
  <si>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</si>
  <si>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</si>
  <si>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</si>
  <si>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</si>
  <si>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</si>
  <si>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</si>
  <si>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</si>
  <si>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</si>
  <si>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</si>
  <si>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</si>
  <si>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</si>
  <si>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</si>
  <si>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</si>
  <si>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</si>
  <si>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</si>
  <si>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</si>
  <si>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</si>
  <si>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</si>
  <si>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</si>
  <si>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</si>
  <si>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</si>
  <si>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</si>
  <si>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</si>
  <si>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</si>
  <si>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</si>
  <si>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</si>
  <si>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</si>
  <si>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</si>
  <si>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</si>
  <si>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</si>
  <si>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</si>
  <si>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</si>
  <si>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</si>
  <si>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</si>
  <si>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</si>
  <si>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</si>
  <si>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</si>
  <si>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</si>
  <si>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</si>
  <si>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</si>
  <si>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</si>
  <si>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</si>
  <si>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</si>
  <si>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</si>
  <si>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</si>
  <si>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</si>
  <si>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</si>
  <si>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</si>
  <si>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</si>
  <si>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</si>
  <si>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</si>
  <si>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</si>
  <si>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</si>
  <si>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</si>
  <si>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</si>
  <si>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</si>
  <si>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</si>
  <si>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</si>
  <si>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</si>
  <si>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</si>
  <si>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</si>
  <si>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</si>
  <si>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</si>
  <si>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</si>
  <si>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</si>
  <si>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</si>
  <si>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</si>
  <si>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</si>
  <si>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</si>
  <si>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</si>
  <si>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</si>
  <si>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</si>
  <si>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</si>
  <si>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</si>
  <si>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</si>
  <si>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</si>
  <si>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</si>
  <si>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</si>
  <si>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</si>
  <si>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</si>
  <si>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</si>
  <si>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</si>
  <si>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</si>
  <si>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</si>
  <si>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</si>
  <si>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</si>
  <si>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</si>
  <si>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</si>
  <si>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</si>
  <si>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</si>
  <si>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</si>
  <si>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</si>
  <si>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</si>
  <si>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</si>
  <si>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</si>
  <si>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</si>
  <si>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</si>
  <si>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</si>
  <si>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</si>
  <si>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</si>
  <si>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</si>
  <si>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</si>
  <si>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</si>
  <si>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</si>
  <si>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</si>
  <si>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</si>
  <si>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</si>
  <si>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</si>
  <si>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</si>
  <si>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</si>
  <si>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</si>
  <si>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</si>
  <si>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</si>
  <si>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</si>
  <si>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</si>
  <si>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</si>
  <si>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</si>
  <si>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</si>
  <si>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</si>
  <si>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</si>
  <si>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</si>
  <si>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</si>
  <si>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</si>
  <si>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</si>
  <si>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</si>
  <si>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</si>
  <si>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</si>
  <si>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</si>
  <si>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</si>
  <si>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</si>
  <si>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</si>
  <si>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</si>
  <si>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</si>
  <si>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</si>
  <si>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</si>
  <si>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</si>
  <si>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</si>
  <si>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</si>
  <si>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</si>
  <si>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</si>
  <si>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</si>
  <si>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</si>
  <si>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</si>
  <si>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</si>
  <si>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</si>
  <si>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</si>
  <si>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</si>
  <si>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</si>
  <si>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</si>
  <si>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</si>
  <si>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</si>
  <si>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</si>
  <si>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</si>
  <si>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</si>
  <si>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</si>
  <si>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</si>
  <si>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</si>
  <si>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</si>
  <si>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</si>
  <si>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</si>
  <si>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</si>
  <si>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</si>
  <si>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</si>
  <si>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</si>
  <si>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</si>
  <si>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</si>
  <si>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</si>
  <si>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</si>
  <si>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</si>
  <si>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</si>
  <si>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</si>
  <si>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</si>
  <si>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</si>
  <si>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</si>
  <si>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</si>
  <si>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</si>
  <si>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</si>
  <si>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</si>
  <si>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</si>
  <si>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</si>
  <si>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</si>
  <si>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</si>
  <si>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</si>
  <si>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</si>
  <si>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</si>
  <si>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</si>
  <si>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</si>
  <si>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</si>
  <si>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</si>
  <si>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</si>
  <si>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</si>
  <si>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</si>
  <si>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</si>
  <si>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</si>
  <si>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</si>
  <si>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</si>
  <si>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</si>
  <si>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</si>
  <si>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</si>
  <si>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</si>
  <si>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</si>
  <si>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</si>
  <si>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</si>
  <si>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</si>
  <si>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</si>
  <si>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</si>
  <si>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</si>
  <si>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</si>
  <si>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</si>
  <si>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</si>
  <si>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</si>
  <si>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</si>
  <si>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</si>
  <si>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</si>
  <si>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</si>
  <si>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</si>
  <si>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</si>
  <si>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</si>
  <si>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</si>
  <si>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</si>
  <si>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</si>
  <si>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</si>
  <si>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</si>
  <si>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</si>
  <si>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</si>
  <si>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</si>
  <si>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</si>
  <si>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</si>
  <si>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</si>
  <si>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</si>
  <si>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</si>
  <si>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</si>
  <si>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</si>
  <si>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</si>
  <si>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</si>
  <si>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</si>
  <si>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</si>
  <si>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</si>
  <si>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</si>
  <si>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</si>
  <si>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</si>
  <si>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</si>
  <si>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</si>
  <si>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</si>
  <si>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</si>
  <si>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</si>
  <si>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</si>
  <si>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</si>
  <si>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</si>
  <si>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</si>
  <si>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</si>
  <si>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</si>
  <si>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</si>
  <si>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</si>
  <si>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</si>
  <si>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</si>
  <si>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</si>
  <si>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</si>
  <si>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</si>
  <si>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</si>
  <si>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</si>
  <si>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</si>
  <si>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</si>
  <si>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</si>
  <si>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</si>
  <si>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</si>
  <si>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</si>
  <si>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</si>
  <si>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</si>
  <si>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</si>
  <si>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</si>
  <si>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</si>
  <si>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</si>
  <si>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</si>
  <si>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</si>
  <si>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</si>
  <si>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</si>
  <si>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</si>
  <si>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</si>
  <si>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</si>
  <si>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</si>
  <si>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</si>
  <si>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</si>
  <si>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</si>
  <si>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</si>
  <si>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</si>
  <si>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</si>
  <si>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</si>
  <si>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</si>
  <si>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</si>
  <si>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</si>
  <si>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</si>
  <si>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</si>
  <si>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</si>
  <si>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</si>
  <si>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</si>
  <si>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</si>
  <si>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</si>
  <si>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</si>
  <si>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</si>
  <si>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</si>
  <si>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</si>
  <si>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</si>
  <si>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</si>
  <si>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</si>
  <si>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</si>
  <si>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</si>
  <si>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</si>
  <si>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</si>
  <si>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</si>
  <si>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</si>
  <si>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</si>
  <si>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</si>
  <si>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</si>
  <si>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</si>
  <si>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</si>
  <si>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</si>
  <si>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</si>
  <si>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</si>
  <si>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</si>
  <si>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</si>
  <si>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</si>
  <si>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</si>
  <si>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</si>
  <si>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</si>
  <si>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</si>
  <si>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</si>
  <si>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</si>
  <si>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</si>
  <si>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</si>
  <si>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</si>
  <si>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</si>
  <si>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</si>
  <si>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</si>
  <si>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</si>
  <si>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</si>
  <si>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</si>
  <si>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</si>
  <si>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</si>
  <si>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</si>
  <si>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</si>
  <si>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</si>
  <si>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</si>
  <si>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</si>
  <si>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</si>
  <si>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</si>
  <si>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</si>
  <si>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</si>
  <si>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</si>
  <si>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</si>
  <si>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</si>
  <si>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</si>
  <si>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</si>
  <si>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</si>
  <si>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</si>
  <si>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</si>
  <si>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</si>
  <si>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</si>
  <si>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</si>
  <si>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</si>
  <si>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</si>
  <si>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</si>
  <si>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</si>
  <si>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</si>
  <si>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</si>
  <si>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</si>
  <si>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</si>
  <si>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</si>
  <si>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</si>
  <si>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</si>
  <si>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</si>
  <si>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</si>
  <si>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</si>
  <si>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</si>
  <si>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</si>
  <si>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</si>
  <si>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</si>
  <si>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</si>
  <si>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</si>
  <si>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</si>
  <si>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</si>
  <si>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</si>
  <si>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</si>
  <si>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</si>
  <si>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</si>
  <si>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</si>
  <si>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</si>
  <si>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</si>
  <si>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</si>
  <si>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</si>
  <si>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</si>
  <si>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</si>
  <si>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</si>
  <si>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</si>
  <si>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</si>
  <si>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</si>
  <si>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</si>
  <si>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</si>
  <si>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</si>
  <si>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</si>
  <si>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</si>
  <si>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</si>
  <si>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</si>
  <si>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</si>
  <si>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</si>
  <si>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</si>
  <si>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</si>
  <si>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</si>
  <si>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</si>
  <si>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</si>
  <si>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</si>
  <si>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</si>
  <si>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</si>
  <si>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</si>
  <si>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</si>
  <si>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</si>
  <si>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</si>
  <si>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</si>
  <si>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</si>
  <si>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</si>
  <si>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</si>
  <si>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</si>
  <si>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</si>
  <si>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</si>
  <si>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</si>
  <si>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</si>
  <si>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</si>
  <si>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</si>
  <si>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</si>
  <si>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</si>
  <si>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</si>
  <si>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</si>
  <si>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</si>
  <si>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</si>
  <si>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</si>
  <si>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</si>
  <si>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</si>
  <si>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</si>
  <si>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</si>
  <si>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</si>
  <si>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</si>
  <si>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</si>
  <si>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</si>
  <si>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</si>
  <si>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</si>
  <si>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</si>
  <si>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</si>
  <si>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</si>
  <si>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</si>
  <si>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</si>
  <si>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</si>
  <si>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</si>
  <si>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</si>
  <si>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</si>
  <si>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</si>
  <si>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</si>
  <si>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</si>
  <si>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</si>
  <si>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</si>
  <si>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</si>
  <si>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</si>
  <si>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</si>
  <si>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</si>
  <si>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</si>
  <si>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</si>
  <si>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</si>
  <si>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</si>
  <si>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</si>
  <si>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</si>
  <si>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</si>
  <si>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</si>
  <si>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</si>
  <si>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</si>
  <si>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</si>
  <si>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</si>
  <si>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</si>
  <si>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</si>
  <si>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</si>
  <si>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</si>
  <si>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</si>
  <si>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</si>
  <si>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</si>
  <si>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</si>
  <si>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</si>
  <si>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</si>
  <si>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</si>
  <si>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</si>
  <si>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</si>
  <si>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</si>
  <si>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</si>
  <si>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</si>
  <si>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</si>
  <si>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</si>
  <si>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</si>
  <si>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</si>
  <si>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</si>
  <si>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</si>
  <si>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</si>
  <si>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</si>
  <si>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</si>
  <si>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</si>
  <si>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</si>
  <si>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</si>
  <si>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</si>
  <si>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</si>
  <si>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</si>
  <si>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</si>
  <si>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</si>
  <si>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</si>
  <si>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</si>
  <si>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</si>
  <si>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</si>
  <si>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</si>
  <si>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</si>
  <si>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</si>
  <si>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</si>
  <si>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</si>
  <si>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</si>
  <si>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</si>
  <si>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</si>
  <si>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</si>
  <si>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</si>
  <si>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</si>
  <si>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</si>
  <si>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</si>
  <si>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</si>
  <si>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</si>
  <si>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</si>
  <si>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</si>
  <si>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</si>
  <si>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</si>
  <si>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</si>
  <si>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</si>
  <si>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</si>
  <si>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</si>
  <si>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</si>
  <si>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</si>
  <si>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</si>
  <si>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</si>
  <si>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</si>
  <si>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</si>
  <si>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</si>
  <si>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</si>
  <si>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</si>
  <si>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</si>
  <si>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</si>
  <si>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</si>
  <si>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</si>
  <si>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</si>
  <si>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</si>
  <si>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</si>
  <si>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</si>
  <si>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</si>
  <si>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</si>
  <si>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</si>
  <si>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</si>
  <si>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</si>
  <si>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</si>
  <si>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</si>
  <si>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</si>
  <si>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</si>
  <si>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</si>
  <si>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</si>
  <si>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</si>
  <si>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</si>
  <si>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</si>
  <si>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</si>
  <si>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</si>
  <si>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</si>
  <si>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</si>
  <si>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</si>
  <si>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</si>
  <si>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</si>
  <si>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</si>
  <si>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</si>
  <si>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</si>
  <si>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</si>
  <si>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</si>
  <si>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</si>
  <si>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</si>
  <si>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</si>
  <si>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</si>
  <si>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</si>
  <si>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</si>
  <si>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</si>
  <si>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</si>
  <si>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</si>
  <si>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</si>
  <si>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</si>
  <si>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</si>
  <si>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</si>
  <si>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</si>
  <si>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</si>
  <si>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</si>
  <si>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</si>
  <si>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</si>
  <si>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</si>
  <si>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</si>
  <si>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</si>
  <si>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</si>
  <si>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</si>
  <si>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</si>
  <si>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</si>
  <si>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</si>
  <si>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</si>
  <si>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</si>
  <si>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</si>
  <si>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</si>
  <si>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</si>
  <si>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</si>
  <si>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</si>
  <si>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</si>
  <si>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</si>
  <si>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</si>
  <si>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</si>
  <si>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</si>
  <si>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</si>
  <si>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</si>
  <si>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</si>
  <si>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</si>
  <si>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</si>
  <si>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</si>
  <si>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</si>
  <si>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</si>
  <si>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</si>
  <si>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</si>
  <si>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</si>
  <si>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</si>
  <si>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</si>
  <si>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</si>
  <si>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</si>
  <si>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</si>
  <si>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</si>
  <si>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</si>
  <si>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</si>
  <si>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</si>
  <si>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</si>
  <si>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</si>
  <si>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</si>
  <si>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</si>
  <si>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</si>
  <si>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</si>
  <si>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</si>
  <si>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</si>
  <si>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</si>
  <si>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</si>
  <si>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</si>
  <si>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</si>
  <si>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</si>
  <si>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</si>
  <si>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</si>
  <si>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</si>
  <si>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</si>
  <si>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</si>
  <si>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</si>
  <si>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</si>
  <si>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</si>
  <si>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</si>
  <si>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</si>
  <si>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</si>
  <si>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</si>
  <si>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</si>
  <si>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</si>
  <si>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</si>
  <si>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</si>
  <si>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</si>
  <si>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</si>
  <si>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</si>
  <si>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</si>
  <si>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</si>
  <si>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</si>
  <si>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</si>
  <si>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</si>
  <si>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</si>
  <si>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</si>
  <si>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</si>
  <si>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</si>
  <si>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</si>
  <si>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</si>
  <si>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</si>
  <si>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</si>
  <si>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</si>
  <si>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</si>
  <si>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</si>
  <si>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</si>
  <si>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</si>
  <si>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</si>
  <si>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</si>
  <si>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</si>
  <si>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</si>
  <si>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</si>
  <si>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</si>
  <si>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</si>
  <si>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</si>
  <si>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</si>
  <si>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</si>
  <si>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</si>
  <si>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</si>
  <si>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</si>
  <si>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</si>
  <si>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</si>
  <si>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</si>
  <si>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</si>
  <si>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</si>
  <si>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</si>
  <si>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</si>
  <si>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</si>
  <si>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</si>
  <si>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</si>
  <si>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</si>
  <si>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</si>
  <si>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</si>
  <si>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</si>
  <si>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</si>
  <si>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</si>
  <si>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</si>
  <si>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</si>
  <si>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</si>
  <si>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</si>
  <si>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</si>
  <si>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</si>
  <si>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</si>
  <si>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</si>
  <si>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</si>
  <si>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</si>
  <si>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</si>
  <si>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</si>
  <si>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</si>
  <si>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</si>
  <si>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</si>
  <si>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</si>
  <si>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</si>
  <si>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</si>
  <si>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</si>
  <si>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</si>
  <si>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</si>
  <si>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</si>
  <si>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</si>
  <si>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</si>
  <si>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</si>
  <si>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</si>
  <si>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</si>
  <si>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</si>
  <si>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</si>
  <si>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</si>
  <si>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</si>
  <si>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</si>
  <si>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</si>
  <si>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</si>
  <si>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</si>
  <si>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</si>
  <si>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</si>
  <si>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</si>
  <si>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</si>
  <si>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</si>
  <si>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</si>
  <si>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</si>
  <si>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</si>
  <si>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</si>
  <si>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</si>
  <si>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</si>
  <si>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</si>
  <si>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</si>
  <si>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</si>
  <si>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</si>
  <si>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</si>
  <si>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</si>
  <si>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</si>
  <si>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</si>
  <si>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</si>
  <si>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</si>
  <si>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</si>
  <si>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</si>
  <si>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</si>
  <si>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</si>
  <si>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</si>
  <si>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</si>
  <si>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</si>
  <si>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</si>
  <si>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</si>
  <si>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</si>
  <si>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</si>
  <si>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</si>
  <si>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</si>
  <si>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</si>
  <si>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</si>
  <si>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</si>
  <si>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</si>
  <si>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</si>
  <si>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</si>
  <si>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</si>
  <si>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</si>
  <si>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</si>
  <si>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</si>
  <si>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</si>
  <si>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</si>
  <si>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</si>
  <si>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</si>
  <si>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</si>
  <si>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</si>
  <si>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</si>
  <si>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</si>
  <si>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</si>
  <si>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</si>
  <si>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</si>
  <si>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</si>
  <si>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</si>
  <si>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</si>
  <si>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</si>
  <si>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</si>
  <si>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</si>
  <si>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</si>
  <si>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</si>
  <si>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</si>
  <si>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</si>
  <si>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</si>
  <si>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</si>
  <si>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</si>
  <si>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</si>
  <si>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</si>
  <si>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</si>
  <si>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</si>
  <si>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</si>
  <si>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</si>
  <si>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</si>
  <si>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</si>
  <si>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</si>
  <si>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</si>
  <si>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</si>
  <si>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</si>
  <si>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</si>
  <si>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</si>
  <si>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</si>
  <si>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</si>
  <si>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</si>
  <si>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</si>
  <si>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</si>
  <si>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</si>
  <si>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</si>
  <si>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</si>
  <si>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</si>
  <si>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</si>
  <si>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</si>
  <si>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</si>
  <si>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</si>
  <si>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</si>
  <si>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</si>
  <si>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</si>
  <si>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</si>
  <si>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</si>
  <si>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</si>
  <si>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</si>
  <si>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</si>
  <si>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</si>
  <si>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</si>
  <si>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</si>
  <si>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</si>
  <si>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</si>
  <si>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</si>
  <si>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</si>
  <si>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</si>
  <si>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</si>
  <si>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</si>
  <si>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</si>
  <si>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</si>
  <si>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</si>
  <si>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</si>
  <si>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</si>
  <si>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</si>
  <si>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</si>
  <si>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</si>
  <si>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</si>
  <si>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</si>
  <si>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</si>
  <si>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</si>
  <si>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</si>
  <si>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</si>
  <si>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</si>
  <si>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</si>
  <si>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</si>
  <si>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</si>
  <si>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</si>
  <si>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</si>
  <si>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</si>
  <si>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</si>
  <si>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</si>
  <si>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</si>
  <si>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</si>
  <si>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</si>
  <si>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</si>
  <si>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</si>
  <si>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</si>
  <si>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</si>
  <si>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</si>
  <si>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</si>
  <si>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</si>
  <si>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</si>
  <si>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</si>
  <si>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</si>
  <si>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</si>
  <si>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</si>
  <si>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</si>
  <si>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</si>
  <si>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</si>
  <si>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</si>
  <si>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</si>
  <si>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</si>
  <si>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</si>
  <si>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</si>
  <si>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</si>
  <si>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</si>
  <si>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</si>
  <si>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</si>
  <si>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</si>
  <si>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</si>
  <si>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</si>
  <si>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</si>
  <si>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</si>
  <si>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</si>
  <si>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</si>
  <si>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</si>
  <si>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</si>
  <si>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</si>
  <si>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</si>
  <si>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</si>
  <si>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</si>
  <si>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</si>
  <si>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</si>
  <si>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</si>
  <si>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</si>
  <si>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</si>
  <si>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</si>
  <si>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</si>
  <si>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</si>
  <si>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</si>
  <si>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</si>
  <si>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</si>
  <si>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</si>
  <si>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</si>
  <si>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</si>
  <si>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</si>
  <si>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</si>
  <si>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</si>
  <si>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</si>
  <si>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</si>
  <si>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</si>
  <si>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</si>
  <si>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</si>
  <si>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</si>
  <si>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</si>
  <si>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</si>
  <si>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</si>
  <si>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</si>
  <si>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</si>
  <si>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</si>
  <si>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</si>
  <si>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</si>
  <si>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</si>
  <si>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</si>
  <si>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</si>
  <si>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</si>
  <si>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</si>
  <si>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</si>
  <si>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</si>
  <si>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</si>
  <si>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</si>
  <si>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</si>
  <si>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</si>
  <si>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</si>
  <si>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</si>
  <si>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</si>
  <si>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</si>
  <si>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</si>
  <si>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</si>
  <si>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</si>
  <si>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</si>
  <si>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</si>
  <si>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</si>
  <si>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</si>
  <si>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</si>
  <si>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</si>
  <si>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</si>
  <si>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</si>
  <si>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</si>
  <si>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</si>
  <si>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</si>
  <si>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</si>
  <si>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</si>
  <si>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</si>
  <si>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</si>
  <si>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</si>
  <si>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</si>
  <si>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</si>
  <si>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</si>
  <si>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</si>
  <si>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</si>
  <si>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</si>
  <si>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</si>
  <si>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</si>
  <si>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</si>
  <si>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</si>
  <si>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</si>
  <si>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</si>
  <si>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</si>
  <si>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</si>
  <si>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</si>
  <si>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</si>
  <si>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</si>
  <si>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</si>
  <si>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</si>
  <si>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</si>
  <si>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</si>
  <si>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</si>
  <si>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</si>
  <si>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</si>
  <si>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</si>
  <si>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</si>
  <si>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</si>
  <si>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</si>
  <si>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</si>
  <si>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</si>
  <si>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</si>
  <si>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</si>
  <si>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</si>
  <si>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</si>
  <si>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</si>
  <si>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</si>
  <si>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</si>
  <si>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</si>
  <si>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</si>
  <si>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</si>
  <si>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</si>
  <si>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</si>
  <si>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</si>
  <si>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</si>
  <si>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</si>
  <si>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</si>
  <si>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</si>
  <si>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</si>
  <si>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</si>
  <si>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</si>
  <si>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</si>
  <si>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</si>
  <si>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</si>
  <si>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</si>
  <si>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</si>
  <si>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</si>
  <si>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</si>
  <si>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</si>
  <si>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</si>
  <si>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</si>
  <si>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</si>
  <si>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</si>
  <si>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</si>
  <si>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</si>
  <si>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</si>
  <si>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</si>
  <si>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</si>
  <si>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</si>
  <si>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</si>
  <si>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</si>
  <si>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</si>
  <si>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</si>
  <si>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</si>
  <si>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</si>
  <si>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</si>
  <si>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</si>
  <si>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</si>
  <si>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</si>
  <si>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</si>
  <si>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</si>
  <si>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</si>
  <si>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</si>
  <si>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</si>
  <si>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</si>
  <si>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</si>
  <si>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</si>
  <si>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</si>
  <si>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</si>
  <si>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</si>
  <si>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</si>
  <si>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</si>
  <si>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</si>
  <si>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</si>
  <si>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</si>
  <si>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</si>
  <si>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</si>
  <si>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</si>
  <si>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</si>
  <si>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</si>
  <si>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</si>
  <si>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</si>
  <si>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</si>
  <si>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</si>
  <si>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</si>
  <si>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</si>
  <si>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</si>
  <si>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</si>
  <si>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</si>
  <si>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</si>
  <si>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</si>
  <si>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</si>
  <si>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</si>
  <si>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</si>
  <si>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</si>
  <si>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</si>
  <si>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</si>
  <si>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</si>
  <si>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</si>
  <si>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</si>
  <si>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</si>
  <si>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</si>
  <si>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</si>
  <si>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</si>
  <si>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</si>
  <si>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</si>
  <si>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</si>
  <si>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</si>
  <si>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</si>
  <si>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</si>
  <si>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</si>
  <si>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</si>
  <si>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</si>
  <si>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</si>
  <si>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</si>
  <si>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</si>
  <si>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</si>
  <si>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</si>
  <si>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</si>
  <si>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</si>
  <si>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</si>
  <si>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</si>
  <si>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</si>
  <si>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</si>
  <si>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</si>
  <si>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</si>
  <si>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</si>
  <si>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</si>
  <si>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</si>
  <si>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</si>
  <si>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</si>
  <si>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</si>
  <si>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</si>
  <si>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</si>
  <si>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</si>
  <si>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</si>
  <si>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</si>
  <si>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</si>
  <si>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</si>
  <si>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</si>
  <si>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</si>
  <si>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</si>
  <si>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</si>
  <si>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</si>
  <si>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</si>
  <si>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</si>
  <si>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</si>
  <si>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</si>
  <si>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</si>
  <si>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</si>
  <si>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</si>
  <si>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</si>
  <si>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</si>
  <si>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</si>
  <si>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</si>
  <si>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</si>
  <si>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</si>
  <si>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</si>
  <si>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</si>
  <si>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</si>
  <si>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</si>
  <si>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</si>
  <si>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</si>
  <si>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</si>
  <si>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</si>
  <si>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</si>
  <si>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</si>
  <si>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</si>
  <si>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</si>
  <si>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</si>
  <si>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</si>
  <si>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</si>
  <si>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</si>
  <si>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</si>
  <si>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</si>
  <si>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</si>
  <si>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</si>
  <si>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</si>
  <si>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</si>
  <si>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</si>
  <si>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</si>
  <si>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</si>
  <si>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</si>
  <si>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</si>
  <si>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</si>
  <si>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</si>
  <si>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</si>
  <si>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</si>
  <si>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</si>
  <si>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</si>
  <si>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</si>
  <si>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</si>
  <si>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</si>
  <si>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</si>
  <si>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</si>
  <si>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</si>
  <si>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</si>
  <si>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</si>
  <si>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</si>
  <si>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</si>
  <si>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</si>
  <si>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</si>
  <si>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</si>
  <si>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</si>
  <si>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</si>
  <si>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</si>
  <si>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</si>
  <si>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</si>
  <si>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</si>
  <si>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</si>
  <si>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</si>
  <si>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</si>
  <si>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</si>
  <si>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</si>
  <si>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</si>
  <si>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</si>
  <si>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</si>
  <si>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</si>
  <si>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</si>
  <si>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</si>
  <si>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</si>
  <si>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</si>
  <si>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</si>
  <si>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</si>
  <si>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</si>
  <si>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</si>
  <si>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</si>
  <si>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</si>
  <si>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</si>
  <si>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</si>
  <si>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</si>
  <si>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</si>
  <si>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</si>
  <si>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</si>
  <si>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</si>
  <si>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</si>
  <si>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</si>
  <si>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</si>
  <si>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</si>
  <si>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</si>
  <si>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</si>
  <si>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</si>
  <si>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</si>
  <si>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</si>
  <si>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</si>
  <si>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</si>
  <si>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</si>
  <si>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</si>
  <si>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</si>
  <si>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</si>
  <si>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</si>
  <si>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</si>
  <si>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</si>
  <si>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</si>
  <si>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</si>
  <si>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</si>
  <si>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</si>
  <si>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</si>
  <si>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</si>
  <si>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</si>
  <si>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</si>
  <si>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</si>
  <si>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</si>
  <si>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</si>
  <si>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</si>
  <si>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</si>
  <si>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</si>
  <si>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</si>
  <si>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</si>
  <si>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</si>
  <si>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</si>
  <si>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</si>
  <si>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</si>
  <si>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</si>
  <si>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</si>
  <si>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</si>
  <si>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</si>
  <si>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</si>
  <si>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</si>
  <si>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</si>
  <si>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</si>
  <si>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</si>
  <si>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</si>
  <si>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</si>
  <si>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</si>
  <si>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</si>
  <si>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</si>
  <si>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</si>
  <si>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</si>
  <si>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</si>
  <si>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</si>
  <si>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</si>
  <si>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</si>
  <si>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</si>
  <si>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</si>
  <si>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</si>
  <si>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</si>
  <si>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</si>
  <si>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</si>
  <si>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</si>
  <si>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</si>
  <si>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</si>
  <si>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</si>
  <si>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</si>
  <si>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</si>
  <si>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</si>
  <si>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</si>
  <si>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</si>
  <si>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</si>
  <si>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</si>
  <si>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</si>
  <si>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</si>
  <si>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</si>
  <si>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</si>
  <si>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</si>
  <si>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</si>
  <si>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</si>
  <si>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</si>
  <si>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</si>
  <si>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</si>
  <si>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</si>
  <si>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</si>
  <si>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</si>
  <si>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</si>
  <si>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</si>
  <si>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</si>
  <si>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</si>
  <si>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</si>
  <si>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</si>
  <si>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</si>
  <si>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</si>
  <si>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</si>
  <si>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</si>
  <si>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</si>
  <si>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</si>
  <si>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</si>
  <si>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</si>
  <si>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</si>
  <si>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</si>
  <si>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</si>
  <si>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</si>
  <si>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</si>
  <si>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</si>
  <si>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</si>
  <si>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</si>
  <si>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</si>
  <si>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</si>
  <si>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</si>
  <si>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</si>
  <si>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</si>
  <si>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</si>
  <si>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</si>
  <si>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</si>
  <si>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</si>
  <si>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</si>
  <si>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</si>
  <si>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</si>
  <si>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</si>
  <si>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</si>
  <si>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</si>
  <si>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</si>
  <si>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</si>
  <si>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</si>
  <si>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</si>
  <si>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</si>
  <si>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</si>
  <si>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</si>
  <si>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</si>
  <si>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</si>
  <si>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</si>
  <si>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</si>
  <si>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</si>
  <si>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</si>
  <si>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</si>
  <si>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</si>
  <si>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</si>
  <si>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</si>
  <si>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</si>
  <si>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</si>
  <si>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</si>
  <si>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</si>
  <si>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</si>
  <si>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</si>
  <si>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</si>
  <si>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</si>
  <si>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</si>
  <si>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</si>
  <si>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</si>
  <si>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</si>
  <si>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</si>
  <si>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</si>
  <si>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</si>
  <si>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</si>
  <si>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</si>
  <si>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</si>
  <si>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</si>
  <si>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</si>
  <si>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</si>
  <si>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</si>
  <si>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</si>
  <si>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</si>
  <si>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</si>
  <si>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</si>
  <si>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</si>
  <si>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</si>
  <si>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</si>
  <si>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</si>
  <si>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</si>
  <si>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</si>
  <si>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</si>
  <si>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</si>
  <si>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</si>
  <si>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</si>
  <si>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</si>
  <si>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</si>
  <si>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</si>
  <si>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</si>
  <si>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</si>
  <si>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</si>
  <si>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</si>
  <si>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</si>
  <si>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</si>
  <si>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</si>
  <si>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</si>
  <si>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</si>
  <si>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</si>
  <si>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</si>
  <si>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</si>
  <si>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</si>
  <si>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</si>
  <si>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</si>
  <si>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</si>
  <si>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</si>
  <si>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</si>
  <si>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</si>
  <si>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</si>
  <si>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</si>
  <si>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</si>
  <si>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</si>
  <si>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</si>
  <si>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</si>
  <si>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</si>
  <si>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</si>
  <si>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</si>
  <si>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</si>
  <si>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</si>
  <si>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</si>
  <si>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</si>
  <si>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</si>
  <si>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</si>
  <si>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</si>
  <si>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</si>
  <si>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</si>
  <si>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</si>
  <si>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</si>
  <si>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</si>
  <si>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</si>
  <si>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</si>
  <si>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</si>
  <si>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</si>
  <si>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</si>
  <si>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</si>
  <si>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</si>
  <si>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</si>
  <si>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</si>
  <si>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</si>
  <si>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</si>
  <si>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</si>
  <si>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</si>
  <si>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</si>
  <si>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</si>
  <si>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</si>
  <si>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</si>
  <si>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</si>
  <si>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</si>
  <si>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</si>
  <si>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</si>
  <si>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</si>
  <si>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</si>
  <si>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</si>
  <si>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</si>
  <si>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</si>
  <si>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</si>
  <si>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</si>
  <si>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</si>
  <si>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</si>
  <si>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</si>
  <si>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</si>
  <si>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</si>
  <si>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</si>
  <si>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</si>
  <si>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</si>
  <si>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</si>
  <si>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</si>
  <si>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</si>
  <si>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</si>
  <si>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</si>
  <si>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</si>
  <si>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</si>
  <si>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</si>
  <si>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</si>
  <si>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</si>
  <si>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</si>
  <si>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</si>
  <si>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</si>
  <si>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</si>
  <si>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</si>
  <si>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</si>
  <si>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</si>
  <si>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</si>
  <si>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</si>
  <si>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</si>
  <si>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</si>
  <si>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</si>
  <si>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</si>
  <si>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</si>
  <si>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</si>
  <si>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</si>
  <si>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</si>
  <si>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</si>
  <si>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</si>
  <si>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</si>
  <si>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</si>
  <si>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</si>
  <si>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</si>
  <si>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</si>
  <si>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</si>
  <si>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</si>
  <si>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</si>
  <si>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</si>
  <si>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</si>
  <si>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</si>
  <si>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</si>
  <si>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</si>
  <si>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</si>
  <si>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</si>
  <si>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</si>
  <si>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</si>
  <si>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</si>
  <si>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</si>
  <si>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</si>
  <si>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</si>
  <si>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</si>
  <si>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</si>
  <si>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</si>
  <si>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</si>
  <si>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</si>
  <si>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</si>
  <si>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</si>
  <si>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</si>
  <si>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</si>
  <si>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</si>
  <si>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</si>
  <si>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</si>
  <si>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</si>
  <si>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</si>
  <si>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</si>
  <si>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</si>
  <si>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</si>
  <si>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</si>
  <si>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</si>
  <si>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</si>
  <si>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</si>
  <si>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</si>
  <si>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</si>
  <si>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</si>
  <si>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</si>
  <si>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</si>
  <si>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</si>
  <si>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</si>
  <si>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</si>
  <si>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</si>
  <si>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</si>
  <si>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</si>
  <si>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</si>
  <si>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</si>
  <si>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</si>
  <si>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</si>
  <si>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</si>
  <si>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</si>
  <si>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</si>
  <si>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</si>
  <si>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</si>
  <si>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</si>
  <si>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</si>
  <si>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</si>
  <si>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</si>
  <si>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</si>
  <si>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</si>
  <si>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</si>
  <si>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</si>
  <si>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</si>
  <si>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</si>
  <si>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</si>
  <si>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</si>
  <si>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</si>
  <si>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</si>
  <si>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</si>
  <si>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</si>
  <si>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</si>
  <si>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</si>
  <si>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</si>
  <si>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</si>
  <si>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</si>
  <si>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</si>
  <si>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</si>
  <si>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</si>
  <si>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</si>
  <si>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</si>
  <si>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</si>
  <si>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</si>
  <si>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</si>
  <si>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</si>
  <si>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</si>
  <si>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</si>
  <si>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</si>
  <si>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</si>
  <si>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</si>
  <si>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</si>
  <si>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</si>
  <si>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</si>
  <si>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</si>
  <si>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</si>
  <si>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</si>
  <si>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</si>
  <si>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</si>
  <si>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</si>
  <si>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</si>
  <si>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</si>
  <si>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</si>
  <si>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</si>
  <si>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</si>
  <si>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</si>
  <si>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</si>
  <si>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</si>
  <si>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</si>
  <si>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</si>
  <si>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</si>
  <si>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</si>
  <si>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</si>
  <si>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</si>
  <si>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</si>
  <si>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</si>
  <si>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</si>
  <si>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</si>
  <si>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</si>
  <si>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</si>
  <si>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</si>
  <si>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</si>
  <si>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</si>
  <si>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</si>
  <si>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</si>
  <si>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</si>
  <si>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</si>
  <si>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</si>
  <si>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</si>
  <si>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</si>
  <si>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</si>
  <si>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</si>
  <si>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</si>
  <si>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</si>
  <si>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</si>
  <si>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</si>
  <si>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</si>
  <si>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</si>
  <si>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</si>
  <si>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</si>
  <si>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</si>
  <si>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</si>
  <si>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</si>
  <si>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</si>
  <si>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</si>
  <si>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</si>
  <si>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</si>
  <si>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</si>
  <si>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</si>
  <si>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</si>
  <si>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</si>
  <si>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</si>
  <si>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</si>
  <si>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</si>
  <si>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</si>
  <si>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</si>
  <si>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</si>
  <si>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</si>
  <si>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</si>
  <si>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</si>
  <si>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</si>
  <si>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</si>
  <si>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</si>
  <si>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</si>
  <si>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</si>
  <si>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</si>
  <si>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</si>
  <si>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</si>
  <si>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</si>
  <si>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</si>
  <si>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</si>
  <si>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</si>
  <si>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</si>
  <si>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</si>
  <si>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</si>
  <si>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</si>
  <si>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</si>
  <si>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</si>
  <si>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</si>
  <si>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</si>
  <si>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</si>
  <si>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</si>
  <si>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</si>
  <si>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</si>
  <si>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</si>
  <si>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</si>
  <si>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</si>
  <si>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</si>
  <si>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</si>
  <si>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</si>
  <si>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</si>
  <si>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</si>
  <si>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</si>
  <si>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</si>
  <si>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</si>
  <si>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</si>
  <si>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</si>
  <si>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</si>
  <si>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</si>
  <si>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</si>
  <si>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</si>
  <si>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</si>
  <si>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</si>
  <si>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</si>
  <si>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</si>
  <si>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</si>
  <si>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</si>
  <si>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</si>
  <si>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</si>
  <si>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</si>
  <si>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</si>
  <si>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</si>
  <si>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</si>
  <si>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</si>
  <si>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</si>
  <si>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</si>
  <si>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</si>
  <si>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</si>
  <si>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</si>
  <si>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</si>
  <si>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</si>
  <si>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</si>
  <si>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</si>
  <si>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</si>
  <si>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</si>
  <si>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</si>
  <si>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</si>
  <si>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</si>
  <si>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</si>
  <si>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</si>
  <si>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</si>
  <si>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</si>
  <si>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</si>
  <si>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</si>
  <si>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</si>
  <si>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</si>
  <si>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</si>
  <si>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</si>
  <si>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</si>
  <si>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</si>
  <si>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</si>
  <si>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</si>
  <si>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</si>
  <si>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</si>
  <si>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</si>
  <si>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</si>
  <si>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</si>
  <si>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</si>
  <si>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</si>
  <si>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</si>
  <si>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</si>
  <si>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</si>
  <si>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</si>
  <si>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</si>
  <si>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</si>
  <si>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</si>
  <si>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</si>
  <si>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</si>
  <si>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</si>
  <si>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</si>
  <si>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</si>
  <si>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</si>
  <si>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</si>
  <si>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</si>
  <si>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</si>
  <si>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</si>
  <si>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</si>
  <si>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</si>
  <si>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</si>
  <si>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</si>
  <si>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</si>
  <si>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</si>
  <si>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</si>
  <si>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</si>
  <si>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</si>
  <si>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</si>
  <si>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</si>
  <si>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</si>
  <si>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</si>
  <si>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</si>
  <si>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</si>
  <si>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</si>
  <si>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</si>
  <si>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</si>
  <si>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</si>
  <si>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</si>
  <si>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</si>
  <si>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</si>
  <si>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</si>
  <si>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</si>
  <si>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</si>
  <si>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</si>
  <si>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</si>
  <si>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</si>
  <si>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</si>
  <si>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</si>
  <si>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</si>
  <si>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</si>
  <si>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</si>
  <si>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</si>
  <si>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</si>
  <si>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</si>
  <si>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</si>
  <si>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</si>
  <si>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</si>
  <si>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</si>
  <si>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</si>
  <si>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</si>
  <si>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</si>
  <si>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</si>
  <si>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</si>
  <si>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</si>
  <si>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</si>
  <si>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</si>
  <si>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</si>
  <si>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</si>
  <si>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</si>
  <si>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</si>
  <si>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</si>
  <si>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</si>
  <si>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</si>
  <si>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</si>
  <si>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</si>
  <si>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</si>
  <si>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</si>
  <si>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</si>
  <si>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</si>
  <si>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</si>
  <si>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</si>
  <si>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</si>
  <si>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</si>
  <si>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</si>
  <si>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</si>
  <si>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</si>
  <si>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</si>
  <si>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</si>
  <si>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</si>
  <si>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</si>
  <si>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</si>
  <si>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</si>
  <si>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</si>
  <si>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</si>
  <si>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</si>
  <si>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</si>
  <si>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</si>
  <si>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</si>
  <si>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</si>
  <si>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</si>
  <si>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</si>
  <si>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</si>
  <si>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</si>
  <si>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</si>
  <si>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</si>
  <si>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</si>
  <si>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</si>
  <si>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</si>
  <si>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</si>
  <si>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</si>
  <si>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</si>
  <si>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</si>
  <si>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</si>
  <si>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</si>
  <si>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</si>
  <si>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</si>
  <si>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</si>
  <si>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</si>
  <si>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</si>
  <si>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</si>
  <si>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</si>
  <si>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</si>
  <si>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</si>
  <si>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</si>
  <si>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</si>
  <si>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</si>
  <si>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</si>
  <si>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</si>
  <si>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</si>
  <si>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</si>
  <si>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</si>
  <si>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</si>
  <si>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</si>
  <si>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</si>
  <si>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</si>
  <si>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</si>
  <si>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</si>
  <si>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</si>
  <si>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</si>
  <si>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</si>
  <si>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</si>
  <si>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</si>
  <si>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</si>
  <si>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</si>
  <si>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</si>
  <si>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</si>
  <si>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</si>
  <si>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</si>
  <si>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</si>
  <si>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</si>
  <si>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</si>
  <si>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</si>
  <si>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</si>
  <si>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</si>
  <si>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</si>
  <si>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</si>
  <si>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</si>
  <si>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</si>
  <si>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</si>
  <si>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</si>
  <si>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</si>
  <si>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</si>
  <si>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</si>
  <si>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</si>
  <si>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</si>
  <si>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</si>
  <si>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</si>
  <si>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</si>
  <si>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</si>
  <si>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</si>
  <si>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</si>
  <si>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</si>
  <si>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</si>
  <si>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</si>
  <si>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</si>
  <si>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</si>
  <si>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</si>
  <si>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</si>
  <si>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</si>
  <si>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</si>
  <si>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</si>
  <si>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</si>
  <si>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</si>
  <si>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</si>
  <si>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</si>
  <si>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</si>
  <si>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</si>
  <si>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</si>
  <si>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</si>
  <si>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</si>
  <si>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</si>
  <si>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</si>
  <si>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</si>
  <si>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</si>
  <si>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</si>
  <si>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</si>
  <si>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</si>
  <si>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</si>
  <si>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</si>
  <si>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</si>
  <si>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</si>
  <si>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</si>
  <si>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</si>
  <si>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</si>
  <si>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</si>
  <si>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</si>
  <si>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</si>
  <si>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</si>
  <si>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</si>
  <si>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</si>
  <si>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</si>
  <si>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</si>
  <si>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</si>
  <si>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</si>
  <si>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</si>
  <si>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</si>
  <si>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</si>
  <si>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</si>
  <si>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</si>
  <si>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</si>
  <si>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</si>
  <si>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</si>
  <si>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</si>
  <si>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</si>
  <si>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</si>
  <si>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</si>
  <si>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</si>
  <si>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</si>
  <si>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</si>
  <si>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</si>
  <si>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</si>
  <si>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</si>
  <si>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</si>
  <si>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</si>
  <si>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</si>
  <si>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</si>
  <si>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</si>
  <si>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</si>
  <si>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</si>
  <si>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</si>
  <si>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</si>
  <si>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</si>
  <si>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</si>
  <si>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</si>
  <si>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</si>
  <si>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</si>
  <si>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</si>
  <si>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</si>
  <si>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</si>
  <si>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</si>
  <si>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</si>
  <si>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</si>
  <si>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</si>
  <si>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</si>
  <si>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</si>
  <si>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</si>
  <si>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</si>
  <si>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</si>
  <si>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</si>
  <si>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</si>
  <si>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</si>
  <si>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</si>
  <si>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</si>
  <si>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</si>
  <si>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</si>
  <si>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</si>
  <si>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</si>
  <si>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</si>
  <si>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</si>
  <si>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</si>
  <si>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</si>
  <si>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</si>
  <si>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</si>
  <si>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</si>
  <si>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</si>
  <si>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</si>
  <si>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</si>
  <si>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</si>
  <si>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</si>
  <si>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</si>
  <si>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</si>
  <si>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</si>
  <si>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</si>
  <si>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</si>
  <si>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</si>
  <si>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</si>
  <si>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</si>
  <si>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</si>
  <si>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</si>
  <si>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</si>
  <si>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</si>
  <si>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</si>
  <si>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</si>
  <si>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</si>
  <si>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</si>
  <si>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</si>
  <si>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</si>
  <si>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</si>
  <si>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</si>
  <si>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</si>
  <si>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</si>
  <si>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</si>
  <si>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</si>
  <si>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</si>
  <si>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</si>
  <si>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</si>
  <si>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</si>
  <si>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</si>
  <si>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</si>
  <si>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</si>
  <si>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</si>
  <si>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</si>
  <si>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</si>
  <si>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</si>
  <si>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</si>
  <si>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</si>
  <si>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</si>
  <si>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</si>
  <si>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</si>
  <si>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</si>
  <si>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</si>
  <si>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</si>
  <si>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</si>
  <si>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</si>
  <si>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</si>
  <si>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</si>
  <si>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</si>
  <si>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</si>
  <si>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</si>
  <si>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</si>
  <si>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</si>
  <si>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</si>
  <si>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</si>
  <si>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</si>
  <si>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</si>
  <si>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</si>
  <si>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</si>
  <si>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</si>
  <si>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</si>
  <si>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</si>
  <si>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</si>
  <si>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</si>
  <si>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</si>
  <si>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</si>
  <si>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</si>
  <si>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</si>
  <si>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</si>
  <si>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</si>
  <si>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</si>
  <si>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</si>
  <si>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</si>
  <si>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</si>
  <si>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</si>
  <si>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</si>
  <si>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</si>
  <si>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</si>
  <si>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</si>
  <si>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</si>
  <si>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</si>
  <si>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</si>
  <si>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</si>
  <si>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</si>
  <si>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</si>
  <si>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</si>
  <si>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</si>
  <si>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</si>
  <si>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</si>
  <si>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</si>
  <si>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</si>
  <si>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</si>
  <si>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</si>
  <si>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</si>
  <si>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</si>
  <si>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</si>
  <si>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</si>
  <si>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</si>
  <si>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</si>
  <si>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</si>
  <si>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</si>
  <si>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</si>
  <si>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</si>
  <si>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</si>
  <si>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</si>
  <si>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</si>
  <si>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</si>
  <si>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</si>
  <si>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</si>
  <si>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</si>
  <si>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</si>
  <si>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</si>
  <si>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</si>
  <si>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</si>
  <si>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</si>
  <si>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</si>
  <si>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</si>
  <si>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</si>
  <si>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</si>
  <si>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</si>
  <si>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</si>
  <si>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</si>
  <si>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</si>
  <si>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</si>
  <si>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</si>
  <si>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</si>
  <si>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</si>
  <si>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</si>
  <si>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</si>
  <si>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</si>
  <si>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</si>
  <si>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</si>
  <si>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</si>
  <si>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</si>
  <si>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</si>
  <si>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</si>
  <si>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</si>
  <si>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</si>
  <si>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</si>
  <si>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</si>
  <si>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</si>
  <si>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</si>
  <si>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</si>
  <si>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</si>
  <si>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</si>
  <si>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</si>
  <si>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</si>
  <si>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</si>
  <si>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</si>
  <si>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</si>
  <si>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</si>
  <si>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</si>
  <si>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</si>
  <si>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</si>
  <si>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</si>
  <si>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</si>
  <si>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</si>
  <si>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</si>
  <si>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</si>
  <si>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</si>
  <si>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</si>
  <si>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</si>
  <si>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</si>
  <si>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</si>
  <si>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</si>
  <si>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</si>
  <si>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</si>
  <si>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</si>
  <si>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</si>
  <si>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</si>
  <si>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</si>
  <si>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</si>
  <si>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</si>
  <si>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</si>
  <si>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</si>
  <si>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</si>
  <si>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</si>
  <si>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</si>
  <si>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</si>
  <si>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</si>
  <si>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</si>
  <si>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</si>
  <si>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</si>
  <si>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</si>
  <si>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</si>
  <si>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</si>
  <si>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</si>
  <si>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</si>
  <si>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</si>
  <si>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</si>
  <si>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</si>
  <si>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</si>
  <si>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</si>
  <si>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</si>
  <si>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</si>
  <si>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</si>
  <si>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</si>
  <si>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</si>
  <si>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</si>
  <si>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</si>
  <si>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</si>
  <si>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</si>
  <si>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</si>
  <si>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</si>
  <si>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</si>
  <si>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</si>
  <si>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</si>
  <si>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</si>
  <si>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</si>
  <si>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</si>
  <si>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</si>
  <si>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</si>
  <si>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</si>
  <si>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</si>
  <si>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</si>
  <si>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</si>
  <si>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</si>
  <si>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</si>
  <si>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</si>
  <si>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</si>
  <si>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</si>
  <si>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</si>
  <si>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</si>
  <si>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</si>
  <si>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</si>
  <si>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</si>
  <si>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</si>
  <si>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</si>
  <si>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</si>
  <si>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</si>
  <si>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</si>
  <si>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</si>
  <si>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</si>
  <si>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</si>
  <si>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</si>
  <si>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</si>
  <si>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</si>
  <si>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</si>
  <si>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</si>
  <si>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</si>
  <si>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</si>
  <si>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</si>
  <si>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</si>
  <si>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</si>
  <si>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</si>
  <si>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</si>
  <si>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</si>
  <si>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</si>
  <si>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</si>
  <si>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</si>
  <si>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</si>
  <si>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</si>
  <si>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</si>
  <si>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</si>
  <si>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</si>
  <si>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</si>
  <si>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</si>
  <si>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</si>
  <si>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</si>
  <si>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</si>
  <si>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</si>
  <si>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</si>
  <si>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</si>
  <si>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</si>
  <si>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</si>
  <si>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</si>
  <si>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</si>
  <si>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</si>
  <si>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</si>
  <si>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</si>
  <si>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</si>
  <si>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</si>
  <si>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</si>
  <si>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</si>
  <si>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</si>
  <si>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</si>
  <si>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</si>
  <si>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</si>
  <si>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</si>
  <si>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</si>
  <si>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</si>
  <si>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</si>
  <si>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</si>
  <si>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</si>
  <si>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</si>
  <si>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</si>
  <si>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</si>
  <si>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</si>
  <si>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</si>
  <si>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</si>
  <si>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</si>
  <si>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</si>
  <si>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</si>
  <si>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</si>
  <si>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</si>
  <si>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</si>
  <si>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</si>
  <si>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</si>
  <si>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</si>
  <si>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</si>
  <si>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</si>
  <si>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</si>
  <si>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</si>
  <si>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</si>
  <si>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</si>
  <si>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</si>
  <si>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</si>
  <si>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</si>
  <si>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</si>
  <si>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</si>
  <si>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</si>
  <si>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</si>
  <si>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</si>
  <si>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</si>
  <si>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</si>
  <si>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</si>
  <si>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</si>
  <si>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</si>
  <si>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</si>
  <si>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</si>
  <si>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</si>
  <si>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</si>
  <si>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</si>
  <si>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</si>
  <si>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</si>
  <si>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</si>
  <si>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</si>
  <si>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</si>
  <si>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</si>
  <si>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</si>
  <si>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</si>
  <si>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</si>
  <si>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</si>
  <si>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</si>
  <si>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</si>
  <si>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</si>
  <si>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</si>
  <si>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</si>
  <si>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</si>
  <si>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</si>
  <si>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</si>
  <si>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</si>
  <si>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</si>
  <si>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</si>
  <si>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</si>
  <si>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</si>
  <si>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</si>
  <si>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</si>
  <si>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</si>
  <si>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</si>
  <si>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</si>
  <si>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</si>
  <si>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</si>
  <si>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</si>
  <si>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</si>
  <si>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</si>
  <si>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</si>
  <si>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</si>
  <si>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</si>
  <si>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</si>
  <si>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</si>
  <si>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</si>
  <si>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</si>
  <si>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</si>
  <si>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</si>
  <si>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</si>
  <si>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</si>
  <si>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</si>
  <si>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</si>
  <si>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</si>
  <si>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</si>
  <si>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</si>
  <si>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</si>
  <si>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</si>
  <si>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</si>
  <si>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</si>
  <si>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</si>
  <si>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</si>
  <si>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</si>
  <si>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</si>
  <si>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</si>
  <si>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</si>
  <si>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</si>
  <si>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</si>
  <si>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</si>
  <si>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</si>
  <si>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</si>
  <si>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</si>
  <si>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</si>
  <si>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</si>
  <si>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</si>
  <si>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</si>
  <si>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</si>
  <si>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</si>
  <si>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</si>
  <si>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</si>
  <si>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</si>
  <si>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</si>
  <si>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</si>
  <si>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</si>
  <si>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</si>
  <si>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</si>
  <si>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</si>
  <si>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</si>
  <si>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</si>
  <si>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</si>
  <si>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</si>
  <si>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</si>
  <si>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</si>
  <si>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</si>
  <si>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</si>
  <si>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</si>
  <si>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</si>
  <si>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</si>
  <si>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</si>
  <si>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</si>
  <si>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</si>
  <si>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</si>
  <si>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</si>
  <si>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</si>
  <si>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</si>
  <si>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</si>
  <si>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</si>
  <si>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</si>
  <si>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</si>
  <si>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</si>
  <si>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</si>
  <si>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</si>
  <si>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</si>
  <si>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</si>
  <si>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</si>
  <si>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</si>
  <si>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</si>
  <si>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</si>
  <si>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</si>
  <si>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</si>
  <si>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</si>
  <si>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</si>
  <si>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</si>
  <si>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</si>
  <si>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</si>
  <si>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</si>
  <si>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</si>
  <si>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</si>
  <si>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</si>
  <si>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</si>
  <si>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</si>
  <si>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</si>
  <si>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</si>
  <si>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</si>
  <si>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</si>
  <si>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</si>
  <si>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</si>
  <si>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</si>
  <si>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</si>
  <si>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</si>
  <si>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</si>
  <si>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</si>
  <si>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</si>
  <si>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</si>
  <si>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</si>
  <si>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</si>
  <si>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</si>
  <si>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</si>
  <si>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</si>
  <si>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</si>
  <si>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</si>
  <si>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</si>
  <si>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</si>
  <si>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</si>
  <si>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</si>
  <si>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</si>
  <si>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</si>
  <si>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</si>
  <si>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</si>
  <si>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</si>
  <si>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</si>
  <si>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</si>
  <si>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</si>
  <si>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</si>
  <si>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</si>
  <si>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</si>
  <si>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</si>
  <si>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</si>
  <si>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</si>
  <si>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</si>
  <si>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</si>
  <si>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</si>
  <si>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</si>
  <si>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</si>
  <si>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</si>
  <si>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</si>
  <si>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</si>
  <si>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</si>
  <si>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</si>
  <si>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</si>
  <si>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</si>
  <si>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</si>
  <si>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</si>
  <si>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</si>
  <si>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</si>
  <si>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</si>
  <si>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</si>
  <si>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</si>
  <si>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</si>
  <si>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</si>
  <si>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</si>
  <si>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</si>
  <si>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</si>
  <si>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</si>
  <si>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</si>
  <si>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</si>
  <si>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</si>
  <si>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</si>
  <si>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</si>
  <si>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</si>
  <si>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</si>
  <si>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</si>
  <si>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</si>
  <si>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</si>
  <si>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</si>
  <si>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</si>
  <si>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</si>
  <si>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</si>
  <si>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</si>
  <si>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</si>
  <si>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</si>
  <si>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</si>
  <si>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</si>
  <si>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</si>
  <si>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</si>
  <si>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</si>
  <si>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</si>
  <si>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</si>
  <si>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</si>
  <si>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</si>
  <si>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</si>
  <si>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</si>
  <si>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</si>
  <si>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</si>
  <si>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</si>
  <si>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</si>
  <si>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</si>
  <si>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</si>
  <si>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</si>
  <si>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</si>
  <si>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</si>
  <si>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</si>
  <si>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</si>
  <si>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</si>
  <si>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</si>
  <si>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</si>
  <si>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</si>
  <si>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</si>
  <si>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</si>
  <si>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</si>
  <si>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</si>
  <si>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</si>
  <si>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</si>
  <si>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</si>
  <si>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</si>
  <si>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</si>
  <si>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</si>
  <si>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</si>
  <si>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</si>
  <si>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</si>
  <si>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</si>
  <si>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</si>
  <si>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</si>
  <si>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</si>
  <si>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</si>
  <si>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</si>
  <si>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</si>
  <si>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</si>
  <si>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</si>
  <si>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</si>
  <si>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</si>
  <si>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</si>
  <si>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</si>
  <si>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</si>
  <si>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</si>
  <si>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</si>
  <si>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</si>
  <si>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</si>
  <si>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</si>
  <si>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</si>
  <si>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</si>
  <si>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</si>
  <si>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</si>
  <si>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</si>
  <si>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</si>
  <si>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</si>
  <si>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</si>
  <si>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</si>
  <si>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</si>
  <si>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</si>
  <si>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</si>
  <si>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</si>
  <si>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</si>
  <si>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</si>
  <si>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</si>
  <si>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</si>
  <si>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</si>
  <si>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</si>
  <si>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</si>
  <si>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</si>
  <si>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</si>
  <si>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</si>
  <si>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</si>
  <si>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</si>
  <si>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</si>
  <si>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</si>
  <si>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</si>
  <si>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</si>
  <si>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</si>
  <si>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</si>
  <si>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</si>
  <si>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</si>
  <si>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</si>
  <si>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</si>
  <si>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</si>
  <si>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</si>
  <si>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</si>
  <si>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</si>
  <si>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</si>
  <si>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</si>
  <si>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</si>
  <si>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</si>
  <si>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</si>
  <si>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</si>
  <si>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</si>
  <si>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</si>
  <si>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</si>
  <si>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</si>
  <si>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</si>
  <si>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</si>
  <si>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</si>
  <si>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</si>
  <si>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</si>
  <si>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</si>
  <si>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</si>
  <si>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</si>
  <si>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</si>
  <si>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</si>
  <si>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</si>
  <si>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</si>
  <si>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</si>
  <si>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</si>
  <si>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</si>
  <si>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</si>
  <si>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</si>
  <si>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</si>
  <si>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</si>
  <si>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</si>
  <si>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</si>
  <si>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</si>
  <si>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</si>
  <si>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</si>
  <si>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</si>
  <si>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</si>
  <si>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</si>
  <si>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</si>
  <si>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</si>
  <si>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</si>
  <si>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</si>
  <si>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</si>
  <si>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</si>
  <si>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</si>
  <si>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</si>
  <si>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</si>
  <si>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</si>
  <si>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</si>
  <si>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</si>
  <si>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</si>
  <si>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</si>
  <si>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</si>
  <si>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</si>
  <si>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</si>
  <si>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</si>
  <si>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</si>
  <si>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</si>
  <si>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</si>
  <si>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</si>
  <si>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</si>
  <si>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</si>
  <si>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</si>
  <si>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</si>
  <si>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</si>
  <si>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</si>
  <si>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</si>
  <si>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</si>
  <si>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</si>
  <si>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</si>
  <si>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</si>
  <si>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</si>
  <si>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</si>
  <si>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</si>
  <si>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</si>
  <si>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</si>
  <si>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</si>
  <si>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</si>
  <si>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</si>
  <si>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</si>
  <si>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</si>
  <si>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</si>
  <si>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</si>
  <si>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</si>
  <si>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</si>
  <si>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</si>
  <si>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</si>
  <si>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</si>
  <si>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</si>
  <si>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</si>
  <si>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</si>
  <si>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</si>
  <si>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</si>
  <si>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</si>
  <si>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</si>
  <si>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</si>
  <si>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</si>
  <si>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</si>
  <si>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</si>
  <si>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</si>
  <si>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</si>
  <si>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</si>
  <si>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</si>
  <si>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</si>
  <si>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</si>
  <si>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</si>
  <si>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</si>
  <si>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</si>
  <si>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</si>
  <si>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</si>
  <si>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</si>
  <si>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</si>
  <si>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</si>
  <si>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</si>
  <si>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</si>
  <si>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</si>
  <si>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</si>
  <si>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</si>
  <si>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</si>
  <si>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</si>
  <si>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</si>
  <si>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</si>
  <si>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</si>
  <si>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</si>
  <si>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</si>
  <si>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</si>
  <si>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</si>
  <si>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</si>
  <si>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</si>
  <si>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</si>
  <si>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</si>
  <si>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</si>
  <si>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</si>
  <si>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</si>
  <si>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</si>
  <si>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</si>
  <si>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</si>
  <si>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</si>
  <si>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</si>
  <si>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</si>
  <si>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</si>
  <si>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</si>
  <si>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</si>
  <si>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</si>
  <si>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</si>
  <si>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</si>
  <si>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</si>
  <si>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</si>
  <si>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</si>
  <si>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</si>
  <si>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</si>
  <si>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</si>
  <si>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</si>
  <si>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</si>
  <si>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</si>
  <si>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</si>
  <si>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</si>
  <si>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</si>
  <si>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</si>
  <si>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</si>
  <si>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</si>
  <si>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</si>
  <si>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</si>
  <si>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</si>
  <si>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</si>
  <si>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</si>
  <si>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</si>
  <si>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</si>
  <si>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</si>
  <si>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</si>
  <si>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</si>
  <si>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</si>
  <si>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</si>
  <si>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</si>
  <si>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</si>
  <si>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</si>
  <si>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</si>
  <si>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</si>
  <si>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</si>
  <si>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</si>
  <si>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</si>
  <si>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</si>
  <si>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</si>
  <si>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</si>
  <si>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</si>
  <si>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</si>
  <si>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</si>
  <si>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</si>
  <si>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</si>
  <si>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</si>
  <si>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</si>
  <si>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</si>
  <si>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</si>
  <si>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</si>
  <si>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</si>
  <si>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</si>
  <si>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</si>
  <si>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</si>
  <si>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</si>
  <si>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</si>
  <si>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</si>
  <si>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</si>
  <si>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</si>
  <si>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</si>
  <si>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</si>
  <si>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</si>
  <si>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</si>
  <si>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</si>
  <si>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</si>
  <si>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</si>
  <si>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</si>
  <si>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</si>
  <si>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</si>
  <si>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</si>
  <si>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</si>
  <si>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</si>
  <si>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</si>
  <si>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</si>
  <si>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</si>
  <si>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</si>
  <si>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</si>
  <si>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</si>
  <si>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</si>
  <si>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</si>
  <si>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</si>
  <si>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</si>
  <si>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</si>
  <si>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</si>
  <si>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</si>
  <si>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</si>
  <si>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</si>
  <si>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</si>
  <si>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</si>
  <si>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</si>
  <si>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</si>
  <si>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</si>
  <si>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</si>
  <si>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</si>
  <si>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</si>
  <si>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</si>
  <si>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</si>
  <si>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</si>
  <si>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</si>
  <si>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</si>
  <si>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</si>
  <si>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</si>
  <si>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</si>
  <si>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</si>
  <si>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</si>
  <si>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</si>
  <si>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</si>
  <si>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</si>
  <si>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</si>
  <si>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</si>
  <si>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</si>
  <si>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</si>
  <si>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</si>
  <si>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</si>
  <si>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</si>
  <si>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</si>
  <si>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</si>
  <si>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</si>
  <si>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</si>
  <si>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</si>
  <si>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</si>
  <si>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</si>
  <si>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</si>
  <si>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</si>
  <si>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</si>
  <si>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</si>
  <si>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</si>
  <si>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</si>
  <si>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</si>
  <si>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</si>
  <si>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</si>
  <si>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</si>
  <si>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</si>
  <si>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</si>
  <si>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</si>
  <si>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</si>
  <si>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</si>
  <si>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</si>
  <si>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</si>
  <si>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</si>
  <si>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</si>
  <si>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</si>
  <si>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</si>
  <si>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</si>
  <si>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</si>
  <si>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</si>
  <si>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</si>
  <si>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</si>
  <si>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</si>
  <si>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</si>
  <si>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</si>
  <si>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</si>
  <si>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</si>
  <si>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</si>
  <si>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</si>
  <si>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</si>
  <si>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</si>
  <si>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</si>
  <si>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</si>
  <si>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</si>
  <si>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</si>
  <si>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</si>
  <si>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</si>
  <si>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</si>
  <si>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</si>
  <si>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</si>
  <si>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</si>
  <si>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</si>
  <si>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</si>
  <si>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</si>
  <si>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</si>
  <si>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</si>
  <si>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</si>
  <si>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</si>
  <si>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</si>
  <si>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</si>
  <si>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</si>
  <si>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</si>
  <si>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</si>
  <si>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</si>
  <si>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</si>
  <si>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</si>
  <si>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</si>
  <si>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</si>
  <si>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</si>
  <si>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</si>
  <si>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</si>
  <si>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</si>
  <si>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</si>
  <si>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</si>
  <si>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</si>
  <si>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</si>
  <si>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</si>
  <si>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</si>
  <si>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</si>
  <si>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</si>
  <si>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</si>
  <si>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</si>
  <si>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</si>
  <si>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</si>
  <si>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</si>
  <si>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</si>
  <si>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</si>
  <si>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</si>
  <si>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</si>
  <si>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</si>
  <si>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</si>
  <si>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</si>
  <si>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</si>
  <si>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</si>
  <si>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</si>
  <si>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</si>
  <si>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</si>
  <si>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</si>
  <si>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</si>
  <si>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</si>
  <si>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</si>
  <si>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</si>
  <si>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</si>
  <si>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</si>
  <si>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</si>
  <si>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</si>
  <si>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</si>
  <si>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</si>
  <si>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</si>
  <si>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</si>
  <si>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</si>
  <si>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</si>
  <si>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</si>
  <si>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</si>
  <si>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</si>
  <si>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</si>
  <si>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</si>
  <si>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</si>
  <si>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</si>
  <si>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</si>
  <si>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</si>
  <si>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</si>
  <si>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</si>
  <si>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</si>
  <si>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</si>
  <si>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</si>
  <si>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</si>
  <si>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</si>
  <si>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</si>
  <si>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</si>
  <si>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</si>
  <si>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</si>
  <si>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</si>
  <si>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</si>
  <si>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</si>
  <si>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</si>
  <si>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</si>
  <si>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</si>
  <si>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</si>
  <si>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</si>
  <si>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</si>
  <si>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</si>
  <si>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</si>
  <si>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</si>
  <si>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</si>
  <si>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</si>
  <si>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</si>
  <si>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</si>
  <si>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</si>
  <si>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</si>
  <si>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</si>
  <si>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</si>
  <si>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</si>
  <si>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</si>
  <si>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</si>
  <si>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</si>
  <si>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</si>
  <si>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</si>
  <si>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</si>
  <si>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</si>
  <si>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</si>
  <si>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</si>
  <si>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</si>
  <si>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</si>
  <si>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</si>
  <si>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</si>
  <si>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</si>
  <si>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</si>
  <si>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</si>
  <si>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</si>
  <si>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</si>
  <si>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</si>
  <si>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</si>
  <si>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</si>
  <si>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</si>
  <si>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</si>
  <si>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</si>
  <si>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</si>
  <si>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</si>
  <si>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</si>
  <si>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</si>
  <si>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</si>
  <si>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</si>
  <si>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</si>
  <si>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</si>
  <si>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</si>
  <si>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</si>
  <si>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</si>
  <si>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</si>
  <si>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</si>
  <si>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</si>
  <si>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</si>
  <si>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</si>
  <si>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</si>
  <si>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</si>
  <si>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</si>
  <si>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</si>
  <si>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</si>
  <si>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</si>
  <si>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</si>
  <si>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</si>
  <si>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</si>
  <si>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</si>
  <si>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</si>
  <si>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</si>
  <si>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</si>
  <si>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</si>
  <si>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</si>
  <si>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</si>
  <si>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</si>
  <si>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</si>
  <si>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</si>
  <si>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</si>
  <si>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</si>
  <si>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</si>
  <si>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</si>
  <si>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</si>
  <si>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</si>
  <si>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</si>
  <si>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</si>
  <si>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</si>
  <si>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</si>
  <si>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</si>
  <si>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</si>
  <si>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</si>
  <si>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</si>
  <si>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</si>
  <si>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</si>
  <si>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</si>
  <si>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</si>
  <si>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</si>
  <si>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</si>
  <si>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</si>
  <si>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</si>
  <si>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</si>
  <si>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</si>
  <si>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</si>
  <si>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</si>
  <si>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</si>
  <si>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</si>
  <si>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</si>
  <si>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</si>
  <si>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</si>
  <si>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</si>
  <si>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</si>
  <si>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</si>
  <si>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</si>
  <si>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</si>
  <si>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</si>
  <si>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</si>
  <si>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</si>
  <si>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</si>
  <si>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</si>
  <si>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</si>
  <si>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</si>
  <si>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</si>
  <si>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</si>
  <si>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</si>
  <si>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</si>
  <si>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</si>
  <si>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</si>
  <si>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</si>
  <si>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</si>
  <si>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</si>
  <si>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</si>
  <si>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</si>
  <si>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</si>
  <si>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</si>
  <si>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</si>
  <si>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</si>
  <si>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</si>
  <si>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</si>
  <si>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</si>
  <si>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</si>
  <si>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</si>
  <si>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</si>
  <si>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</si>
  <si>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</si>
  <si>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</si>
  <si>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</si>
  <si>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</si>
  <si>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</si>
  <si>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</si>
  <si>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</si>
  <si>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</si>
  <si>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</si>
  <si>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</si>
  <si>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</si>
  <si>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</si>
  <si>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</si>
  <si>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</si>
  <si>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</si>
  <si>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</si>
  <si>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</si>
  <si>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</si>
  <si>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</si>
  <si>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</si>
  <si>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</si>
  <si>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</si>
  <si>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</si>
  <si>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</si>
  <si>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</si>
  <si>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</si>
  <si>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</si>
  <si>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</si>
  <si>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</si>
  <si>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</si>
  <si>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</si>
  <si>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</si>
  <si>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</si>
  <si>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</si>
  <si>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</si>
  <si>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</si>
  <si>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</si>
  <si>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</si>
  <si>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</si>
  <si>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</si>
  <si>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</si>
  <si>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</si>
  <si>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</si>
  <si>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</si>
  <si>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</si>
  <si>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</si>
  <si>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</si>
  <si>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</si>
  <si>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</si>
  <si>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</si>
  <si>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</si>
  <si>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</si>
  <si>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</si>
  <si>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</si>
  <si>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</si>
  <si>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</si>
  <si>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</si>
  <si>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</si>
  <si>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</si>
  <si>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</si>
  <si>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</si>
  <si>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</si>
  <si>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</si>
  <si>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</si>
  <si>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</si>
  <si>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</si>
  <si>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</si>
  <si>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</si>
  <si>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</si>
  <si>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</si>
  <si>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</si>
  <si>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</si>
  <si>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</si>
  <si>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</si>
  <si>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</si>
  <si>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</si>
  <si>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</si>
  <si>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</si>
  <si>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</si>
  <si>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</si>
  <si>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</si>
  <si>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</si>
  <si>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</si>
  <si>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</si>
  <si>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</si>
  <si>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</si>
  <si>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</si>
  <si>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</si>
  <si>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</si>
  <si>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</si>
  <si>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</si>
  <si>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</si>
  <si>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</si>
  <si>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</si>
  <si>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</si>
  <si>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</si>
  <si>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</si>
  <si>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</si>
  <si>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</si>
  <si>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</si>
  <si>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</si>
  <si>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</si>
  <si>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</si>
  <si>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</si>
  <si>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</si>
  <si>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</si>
  <si>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</si>
  <si>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</si>
  <si>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</si>
  <si>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</si>
  <si>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</si>
  <si>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</si>
  <si>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</si>
  <si>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</si>
  <si>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</si>
  <si>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</si>
  <si>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</si>
  <si>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</si>
  <si>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</si>
  <si>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</si>
  <si>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</si>
  <si>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</si>
  <si>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</si>
  <si>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</si>
  <si>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</si>
  <si>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</si>
  <si>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</si>
  <si>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</si>
  <si>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</si>
  <si>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</si>
  <si>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</si>
  <si>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</si>
  <si>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</si>
  <si>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</si>
  <si>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</si>
  <si>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</si>
  <si>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</si>
  <si>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</si>
  <si>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</si>
  <si>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</si>
  <si>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</si>
  <si>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</si>
  <si>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</si>
  <si>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</si>
  <si>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</si>
  <si>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</si>
  <si>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</si>
  <si>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</si>
  <si>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</si>
  <si>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</si>
  <si>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</si>
  <si>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</si>
  <si>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</si>
  <si>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</si>
  <si>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</si>
  <si>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</si>
  <si>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</si>
  <si>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</si>
  <si>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</si>
  <si>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</si>
  <si>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</si>
  <si>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</si>
  <si>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</si>
  <si>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</si>
  <si>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</si>
  <si>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</si>
  <si>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</si>
  <si>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</si>
  <si>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</si>
  <si>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</si>
  <si>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</si>
  <si>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</si>
  <si>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</si>
  <si>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</si>
  <si>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</si>
  <si>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</si>
  <si>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</si>
  <si>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</si>
  <si>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</si>
  <si>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</si>
  <si>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</si>
  <si>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</si>
  <si>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</si>
  <si>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</si>
  <si>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</si>
  <si>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</si>
  <si>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</si>
  <si>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</si>
  <si>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</si>
  <si>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</si>
  <si>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</si>
  <si>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</si>
  <si>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</si>
  <si>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</si>
  <si>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</si>
  <si>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</si>
  <si>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</si>
  <si>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</si>
  <si>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</si>
  <si>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</si>
  <si>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</si>
  <si>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</si>
  <si>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</si>
  <si>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</si>
  <si>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</si>
  <si>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</si>
  <si>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</si>
  <si>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</si>
  <si>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</si>
  <si>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</si>
  <si>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</si>
  <si>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</si>
  <si>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</si>
  <si>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</si>
  <si>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</si>
  <si>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</si>
  <si>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</si>
  <si>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</si>
  <si>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</si>
  <si>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</si>
  <si>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</si>
  <si>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</si>
  <si>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</si>
  <si>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</si>
  <si>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</si>
  <si>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</si>
  <si>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</si>
  <si>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</si>
  <si>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</si>
  <si>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</si>
  <si>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</si>
  <si>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</si>
  <si>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</si>
  <si>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</si>
  <si>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</si>
  <si>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</si>
  <si>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</si>
  <si>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</si>
  <si>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</si>
  <si>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</si>
  <si>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</si>
  <si>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</si>
  <si>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</si>
  <si>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</si>
  <si>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</si>
  <si>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</si>
  <si>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</si>
  <si>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</si>
  <si>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</si>
  <si>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</si>
  <si>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</si>
  <si>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</si>
  <si>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</si>
  <si>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</si>
  <si>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</si>
  <si>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</si>
  <si>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</si>
  <si>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</si>
  <si>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</si>
  <si>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</si>
  <si>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</si>
  <si>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</si>
  <si>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</si>
  <si>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</si>
  <si>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</si>
  <si>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</si>
  <si>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</si>
  <si>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</si>
  <si>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</si>
  <si>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</si>
  <si>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</si>
  <si>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</si>
  <si>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</si>
  <si>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</si>
  <si>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</si>
  <si>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</si>
  <si>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</si>
  <si>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</si>
  <si>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</si>
  <si>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</si>
  <si>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</si>
  <si>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</si>
  <si>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</si>
  <si>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</si>
  <si>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</si>
  <si>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</si>
  <si>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</si>
  <si>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</si>
  <si>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</si>
  <si>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</si>
  <si>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</si>
  <si>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</si>
  <si>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</si>
  <si>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</si>
  <si>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</si>
  <si>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</si>
  <si>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</si>
  <si>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</si>
  <si>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</si>
  <si>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</si>
  <si>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</si>
  <si>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</si>
  <si>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</si>
  <si>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</si>
  <si>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</si>
  <si>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</si>
  <si>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</si>
  <si>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</si>
  <si>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</si>
  <si>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</si>
  <si>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</si>
  <si>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</si>
  <si>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</si>
  <si>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</si>
  <si>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</si>
  <si>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</si>
  <si>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</si>
  <si>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</si>
  <si>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</si>
  <si>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</si>
  <si>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</si>
  <si>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</si>
  <si>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</si>
  <si>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</si>
  <si>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</si>
  <si>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</si>
  <si>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</si>
  <si>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</si>
  <si>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</si>
  <si>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</si>
  <si>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</si>
  <si>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</si>
  <si>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</si>
  <si>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</si>
  <si>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</si>
  <si>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</si>
  <si>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</si>
  <si>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</si>
  <si>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</si>
  <si>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</si>
  <si>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</si>
  <si>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</si>
  <si>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</si>
  <si>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</si>
  <si>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</si>
  <si>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</si>
  <si>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</si>
  <si>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</si>
  <si>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</si>
  <si>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</si>
  <si>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</si>
  <si>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</si>
  <si>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</si>
  <si>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</si>
  <si>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</si>
  <si>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</si>
  <si>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</si>
  <si>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</si>
  <si>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</si>
  <si>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</si>
  <si>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</si>
  <si>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</si>
  <si>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</si>
  <si>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</si>
  <si>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</si>
  <si>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</si>
  <si>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</si>
  <si>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</si>
  <si>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</si>
  <si>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</si>
  <si>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</si>
  <si>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</si>
  <si>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</si>
  <si>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</si>
  <si>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</si>
  <si>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</si>
  <si>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</si>
  <si>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</si>
  <si>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</si>
  <si>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</si>
  <si>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</si>
  <si>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</si>
  <si>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</si>
  <si>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</si>
  <si>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</si>
  <si>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</si>
  <si>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</si>
  <si>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</si>
  <si>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</si>
  <si>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</si>
  <si>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</si>
  <si>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</si>
  <si>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</si>
  <si>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</si>
  <si>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</si>
  <si>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</si>
  <si>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</si>
  <si>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</si>
  <si>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</si>
  <si>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</si>
  <si>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</si>
  <si>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</si>
  <si>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</si>
  <si>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</si>
  <si>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</si>
  <si>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</si>
  <si>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</si>
  <si>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</si>
  <si>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</si>
  <si>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</si>
  <si>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</si>
  <si>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</si>
  <si>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</si>
  <si>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</si>
  <si>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</si>
  <si>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</si>
  <si>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</si>
  <si>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</si>
  <si>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</si>
  <si>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</si>
  <si>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</si>
  <si>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</si>
  <si>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</si>
  <si>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</si>
  <si>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</si>
  <si>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</si>
  <si>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</si>
  <si>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</si>
  <si>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</si>
  <si>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</si>
  <si>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</si>
  <si>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</si>
  <si>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</si>
  <si>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</si>
  <si>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</si>
  <si>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</si>
  <si>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</si>
  <si>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</si>
  <si>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</si>
  <si>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</si>
  <si>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</si>
  <si>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</si>
  <si>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</si>
  <si>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</si>
  <si>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</si>
  <si>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</si>
  <si>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</si>
  <si>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</si>
  <si>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</si>
  <si>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</si>
  <si>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</si>
  <si>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</si>
  <si>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</si>
  <si>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</si>
  <si>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</si>
  <si>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</si>
  <si>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</si>
  <si>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</si>
  <si>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</si>
  <si>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</si>
  <si>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</si>
  <si>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</si>
  <si>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</si>
  <si>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</si>
  <si>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</si>
  <si>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</si>
  <si>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</si>
  <si>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</si>
  <si>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</si>
  <si>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</si>
  <si>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</si>
  <si>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</si>
  <si>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</si>
  <si>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</si>
  <si>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</si>
  <si>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</si>
  <si>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</si>
  <si>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</si>
  <si>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</si>
  <si>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</si>
  <si>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</si>
  <si>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</si>
  <si>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</si>
  <si>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</si>
  <si>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</si>
  <si>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</si>
  <si>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</si>
  <si>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</si>
  <si>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</si>
  <si>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</si>
  <si>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</si>
  <si>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</si>
  <si>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</si>
  <si>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</si>
  <si>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</si>
  <si>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</si>
  <si>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</si>
  <si>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</si>
  <si>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</si>
  <si>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</si>
  <si>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</si>
  <si>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</si>
  <si>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</si>
  <si>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</si>
  <si>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</si>
  <si>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</si>
  <si>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</si>
  <si>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</si>
  <si>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</si>
  <si>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</si>
  <si>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</si>
  <si>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</si>
  <si>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</si>
  <si>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</si>
  <si>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</si>
  <si>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</si>
  <si>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</si>
  <si>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</si>
  <si>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</si>
  <si>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</si>
  <si>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</si>
  <si>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</si>
  <si>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</si>
  <si>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</si>
  <si>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</si>
  <si>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</si>
  <si>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</si>
  <si>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</si>
  <si>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</si>
  <si>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</si>
  <si>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</si>
  <si>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</si>
  <si>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</si>
  <si>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</si>
  <si>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</si>
  <si>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</si>
  <si>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</si>
  <si>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</si>
  <si>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</si>
  <si>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</si>
  <si>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</si>
  <si>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</si>
  <si>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</si>
  <si>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</si>
  <si>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</si>
  <si>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</si>
  <si>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</si>
  <si>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</si>
  <si>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</si>
  <si>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</si>
  <si>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</si>
  <si>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</si>
  <si>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</si>
  <si>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</si>
  <si>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</si>
  <si>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</si>
  <si>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</si>
  <si>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</si>
  <si>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</si>
  <si>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</si>
  <si>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</si>
  <si>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</si>
  <si>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</si>
  <si>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</si>
  <si>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</si>
  <si>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</si>
  <si>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</si>
  <si>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</si>
  <si>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</si>
  <si>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</si>
  <si>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</si>
  <si>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</si>
  <si>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</si>
  <si>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</si>
  <si>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</si>
  <si>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</si>
  <si>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</si>
  <si>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</si>
  <si>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</si>
  <si>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</si>
  <si>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</si>
  <si>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</si>
  <si>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</si>
  <si>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</si>
  <si>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</si>
  <si>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</si>
  <si>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</si>
  <si>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</si>
  <si>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</si>
  <si>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</si>
  <si>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</si>
  <si>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</si>
  <si>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</si>
  <si>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</si>
  <si>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</si>
  <si>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</si>
  <si>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</si>
  <si>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</si>
  <si>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</si>
  <si>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</si>
  <si>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</si>
  <si>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</si>
  <si>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</si>
  <si>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</si>
  <si>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</si>
  <si>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</si>
  <si>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</si>
  <si>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</si>
  <si>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</si>
  <si>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</si>
  <si>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</si>
  <si>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</si>
  <si>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</si>
  <si>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</si>
  <si>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</si>
  <si>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</si>
  <si>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</si>
  <si>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</si>
  <si>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</si>
  <si>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</si>
  <si>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</si>
  <si>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</si>
  <si>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</si>
  <si>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</si>
  <si>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</si>
  <si>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</si>
  <si>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</si>
  <si>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</si>
  <si>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</si>
  <si>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</si>
  <si>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</si>
  <si>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</si>
  <si>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</si>
  <si>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</si>
  <si>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</si>
  <si>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</si>
  <si>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</si>
  <si>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</si>
  <si>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</si>
  <si>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</si>
  <si>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</si>
  <si>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</si>
  <si>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</si>
  <si>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</si>
  <si>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</si>
  <si>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</si>
  <si>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</si>
  <si>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</si>
  <si>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</si>
  <si>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</si>
  <si>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</si>
  <si>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</si>
  <si>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</si>
  <si>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</si>
  <si>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</si>
  <si>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</si>
  <si>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</si>
  <si>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</si>
  <si>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</si>
  <si>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</si>
  <si>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</si>
  <si>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</si>
  <si>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</si>
  <si>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</si>
  <si>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</si>
  <si>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</si>
  <si>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</si>
  <si>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</si>
  <si>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</si>
  <si>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</si>
  <si>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</si>
  <si>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</si>
  <si>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</si>
  <si>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</si>
  <si>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</si>
  <si>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</si>
  <si>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</si>
  <si>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</si>
  <si>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</si>
  <si>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</si>
  <si>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</si>
  <si>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</si>
  <si>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</si>
  <si>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</si>
  <si>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</si>
  <si>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</si>
  <si>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</si>
  <si>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</si>
  <si>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</si>
  <si>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</si>
  <si>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</si>
  <si>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</si>
  <si>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</si>
  <si>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</si>
  <si>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</si>
  <si>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</si>
  <si>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</si>
  <si>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</si>
  <si>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</si>
  <si>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</si>
  <si>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</si>
  <si>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</si>
  <si>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</si>
  <si>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</si>
  <si>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</si>
  <si>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</si>
  <si>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</si>
  <si>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</si>
  <si>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</si>
  <si>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</si>
  <si>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</si>
  <si>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</si>
  <si>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</si>
  <si>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</si>
  <si>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</si>
  <si>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</si>
  <si>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</si>
  <si>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</si>
  <si>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</si>
  <si>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</si>
  <si>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</si>
  <si>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</si>
  <si>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</si>
  <si>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</si>
  <si>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</si>
  <si>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</si>
  <si>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</si>
  <si>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</si>
  <si>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</si>
  <si>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</si>
  <si>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</si>
  <si>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</si>
  <si>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</si>
  <si>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</si>
  <si>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</si>
  <si>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</si>
  <si>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</si>
  <si>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</si>
  <si>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</si>
  <si>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</si>
  <si>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</si>
  <si>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</si>
  <si>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</si>
  <si>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</si>
  <si>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</si>
  <si>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</si>
  <si>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</si>
  <si>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</si>
  <si>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</si>
  <si>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</si>
  <si>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</si>
  <si>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</si>
  <si>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</si>
  <si>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</si>
  <si>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</si>
  <si>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</si>
  <si>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</si>
  <si>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</si>
  <si>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</si>
  <si>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</si>
  <si>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</si>
  <si>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</si>
  <si>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</si>
  <si>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</si>
  <si>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</si>
  <si>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</si>
  <si>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</si>
  <si>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</si>
  <si>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</si>
  <si>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</si>
  <si>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</si>
  <si>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</si>
  <si>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</si>
  <si>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</si>
  <si>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</si>
  <si>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</si>
  <si>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</si>
  <si>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</si>
  <si>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</si>
  <si>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</si>
  <si>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</si>
  <si>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</si>
  <si>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</si>
  <si>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</si>
  <si>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</si>
  <si>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</si>
  <si>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</si>
  <si>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</si>
  <si>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</si>
  <si>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</si>
  <si>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</si>
  <si>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</si>
  <si>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</si>
  <si>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</si>
  <si>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</si>
  <si>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</si>
  <si>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</si>
  <si>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</si>
  <si>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</si>
  <si>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</si>
  <si>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</si>
  <si>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</si>
  <si>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</si>
  <si>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</si>
  <si>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</si>
  <si>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</si>
  <si>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</si>
  <si>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</si>
  <si>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</si>
  <si>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</si>
  <si>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</si>
  <si>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</si>
  <si>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</si>
  <si>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</si>
  <si>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</si>
  <si>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</si>
  <si>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</si>
  <si>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</si>
  <si>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</si>
  <si>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</si>
  <si>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</si>
  <si>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</si>
  <si>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</si>
  <si>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</si>
  <si>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</si>
  <si>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</si>
  <si>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</si>
  <si>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</si>
  <si>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</si>
  <si>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</si>
  <si>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</si>
  <si>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</si>
  <si>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</si>
  <si>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</si>
  <si>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</si>
  <si>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</si>
  <si>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</si>
  <si>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</si>
  <si>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</si>
  <si>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</si>
  <si>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</si>
  <si>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</si>
  <si>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</si>
  <si>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</si>
  <si>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</si>
  <si>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</si>
  <si>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</si>
  <si>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</si>
  <si>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</si>
  <si>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</si>
  <si>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</si>
  <si>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</si>
  <si>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</si>
  <si>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</si>
  <si>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</si>
  <si>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</si>
  <si>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</si>
  <si>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</si>
  <si>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</si>
  <si>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</si>
  <si>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</si>
  <si>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</si>
  <si>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</si>
  <si>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</si>
  <si>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</si>
  <si>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</si>
  <si>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</si>
  <si>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</si>
  <si>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</si>
  <si>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</si>
  <si>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</si>
  <si>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</si>
  <si>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</si>
  <si>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</si>
  <si>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</si>
  <si>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</si>
  <si>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</si>
  <si>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</si>
  <si>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</si>
  <si>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</si>
  <si>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</si>
  <si>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</si>
  <si>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</si>
  <si>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</si>
  <si>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</si>
  <si>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</si>
  <si>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</si>
  <si>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</si>
  <si>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</si>
  <si>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</si>
  <si>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</si>
  <si>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</si>
  <si>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</si>
  <si>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</si>
  <si>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</si>
  <si>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</si>
  <si>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</si>
  <si>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</si>
  <si>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</si>
  <si>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</si>
  <si>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</si>
  <si>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</si>
  <si>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</si>
  <si>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</si>
  <si>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</si>
  <si>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</si>
  <si>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</si>
  <si>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</si>
  <si>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</si>
  <si>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</si>
  <si>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</si>
  <si>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</si>
  <si>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</si>
  <si>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</si>
  <si>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</si>
  <si>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</si>
  <si>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</si>
  <si>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</si>
  <si>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</si>
  <si>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</si>
  <si>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</si>
  <si>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</si>
  <si>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</si>
  <si>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</si>
  <si>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</si>
  <si>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</si>
  <si>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</si>
  <si>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</si>
  <si>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</si>
  <si>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</si>
  <si>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</si>
  <si>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</si>
  <si>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</si>
  <si>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</si>
  <si>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</si>
  <si>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</si>
  <si>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</si>
  <si>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</si>
  <si>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</si>
  <si>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</si>
  <si>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</si>
  <si>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</si>
  <si>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</si>
  <si>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</si>
  <si>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</si>
  <si>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</si>
  <si>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</si>
  <si>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</si>
  <si>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</si>
  <si>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</si>
  <si>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</si>
  <si>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</si>
  <si>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</si>
  <si>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</si>
  <si>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</si>
  <si>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</si>
  <si>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</si>
  <si>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</si>
  <si>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</si>
  <si>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</si>
  <si>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</si>
  <si>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</si>
  <si>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</si>
  <si>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</si>
  <si>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</si>
  <si>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</si>
  <si>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</si>
  <si>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</si>
  <si>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</si>
  <si>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</si>
  <si>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</si>
  <si>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</si>
  <si>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</si>
  <si>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</si>
  <si>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</si>
  <si>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</si>
  <si>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</si>
  <si>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</si>
  <si>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</si>
  <si>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</si>
  <si>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</si>
  <si>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</si>
  <si>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</si>
  <si>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</si>
  <si>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</si>
  <si>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</si>
  <si>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</si>
  <si>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</si>
  <si>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</si>
  <si>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</si>
  <si>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</si>
  <si>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</si>
  <si>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</si>
  <si>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</si>
  <si>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</si>
  <si>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</si>
  <si>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</si>
  <si>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</si>
  <si>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</si>
  <si>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</si>
  <si>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</si>
  <si>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</si>
  <si>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</si>
  <si>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</si>
  <si>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</si>
  <si>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</si>
  <si>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</si>
  <si>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</si>
  <si>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</si>
  <si>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</si>
  <si>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</si>
  <si>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</si>
  <si>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</si>
  <si>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</si>
  <si>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</si>
  <si>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</si>
  <si>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</si>
  <si>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</si>
  <si>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</si>
  <si>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</si>
  <si>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</si>
  <si>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</si>
  <si>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</si>
  <si>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</si>
  <si>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</si>
  <si>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</si>
  <si>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</si>
  <si>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</si>
  <si>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</si>
  <si>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</si>
  <si>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</si>
  <si>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</si>
  <si>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</si>
  <si>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</si>
  <si>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</si>
  <si>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</si>
  <si>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</si>
  <si>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</si>
  <si>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</si>
  <si>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</si>
  <si>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</si>
  <si>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</si>
  <si>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</si>
  <si>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</si>
  <si>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</si>
  <si>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</si>
  <si>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</si>
  <si>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</si>
  <si>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</si>
  <si>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</si>
  <si>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</si>
  <si>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</si>
  <si>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</si>
  <si>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</si>
  <si>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</si>
  <si>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</si>
  <si>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</si>
  <si>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</si>
  <si>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</si>
  <si>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</si>
  <si>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</si>
  <si>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</si>
  <si>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</si>
  <si>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</si>
  <si>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</si>
  <si>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</si>
  <si>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</si>
  <si>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</si>
  <si>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</si>
  <si>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</si>
  <si>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</si>
  <si>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</si>
  <si>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</si>
  <si>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</si>
  <si>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</si>
  <si>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</si>
  <si>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</si>
  <si>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</si>
  <si>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</si>
  <si>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</si>
  <si>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</si>
  <si>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</si>
  <si>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</si>
  <si>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</si>
  <si>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</si>
  <si>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</si>
  <si>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</si>
  <si>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</si>
  <si>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</si>
  <si>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</si>
  <si>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</si>
  <si>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</si>
  <si>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</si>
  <si>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</si>
  <si>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</si>
  <si>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</si>
  <si>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</si>
  <si>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</si>
  <si>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</si>
  <si>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</si>
  <si>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</si>
  <si>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</si>
  <si>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</si>
  <si>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</si>
  <si>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</si>
  <si>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</si>
  <si>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</si>
  <si>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</si>
  <si>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</si>
  <si>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</si>
  <si>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</si>
  <si>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</si>
  <si>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</si>
  <si>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</si>
  <si>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</si>
  <si>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</si>
  <si>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</si>
  <si>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</si>
  <si>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</si>
  <si>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</si>
  <si>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</si>
  <si>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</si>
  <si>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</si>
  <si>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</si>
  <si>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</si>
  <si>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</si>
  <si>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</si>
  <si>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</si>
  <si>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</si>
  <si>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</si>
  <si>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</si>
  <si>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</si>
  <si>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</si>
  <si>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</si>
  <si>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</si>
  <si>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</si>
  <si>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</si>
  <si>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</si>
  <si>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</si>
  <si>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</si>
  <si>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</si>
  <si>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</si>
  <si>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</si>
  <si>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</si>
  <si>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</si>
  <si>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</si>
  <si>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</si>
  <si>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</si>
  <si>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</si>
  <si>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</si>
  <si>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</si>
  <si>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</si>
  <si>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</si>
  <si>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</si>
  <si>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</si>
  <si>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</si>
  <si>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</si>
  <si>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</si>
  <si>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</si>
  <si>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</si>
  <si>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</si>
  <si>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</si>
  <si>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</si>
  <si>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</si>
  <si>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</si>
  <si>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</si>
  <si>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</si>
  <si>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</si>
  <si>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</si>
  <si>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</si>
  <si>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</si>
  <si>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</si>
  <si>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</si>
  <si>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</si>
  <si>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</si>
  <si>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</si>
  <si>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</si>
  <si>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</si>
  <si>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</si>
  <si>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</si>
  <si>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</si>
  <si>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</si>
  <si>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</si>
  <si>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</si>
  <si>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</si>
  <si>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</si>
  <si>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</si>
  <si>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</si>
  <si>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</si>
  <si>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</si>
  <si>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</si>
  <si>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</si>
  <si>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</si>
  <si>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</si>
  <si>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</si>
  <si>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</si>
  <si>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</si>
  <si>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</si>
  <si>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</si>
  <si>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</si>
  <si>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</si>
  <si>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</si>
  <si>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</si>
  <si>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</si>
  <si>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</si>
  <si>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</si>
  <si>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</si>
  <si>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</si>
  <si>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</si>
  <si>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</si>
  <si>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</si>
  <si>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</si>
  <si>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</si>
  <si>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</si>
  <si>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</si>
  <si>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</si>
  <si>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</si>
  <si>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</si>
  <si>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</si>
  <si>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</si>
  <si>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</si>
  <si>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</si>
  <si>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</si>
  <si>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</si>
  <si>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</si>
  <si>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</si>
  <si>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</si>
  <si>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</si>
  <si>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</si>
  <si>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</si>
  <si>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</si>
  <si>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</si>
  <si>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</si>
  <si>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</si>
  <si>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</si>
  <si>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</si>
  <si>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</si>
  <si>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</si>
  <si>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</si>
  <si>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</si>
  <si>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</si>
  <si>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</si>
  <si>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</si>
  <si>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</si>
  <si>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</si>
  <si>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</si>
  <si>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</si>
  <si>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</si>
  <si>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</si>
  <si>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</si>
  <si>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</si>
  <si>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</si>
  <si>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</si>
  <si>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</si>
  <si>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</si>
  <si>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</si>
  <si>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</si>
  <si>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</si>
  <si>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</si>
  <si>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</si>
  <si>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</si>
  <si>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</si>
  <si>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</si>
  <si>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</si>
  <si>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</si>
  <si>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</si>
  <si>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</si>
  <si>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</si>
  <si>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</si>
  <si>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</si>
  <si>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</si>
  <si>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</si>
  <si>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</si>
  <si>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</si>
  <si>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</si>
  <si>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</si>
  <si>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</si>
  <si>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</si>
  <si>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</si>
  <si>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</si>
  <si>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</si>
  <si>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</si>
  <si>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</si>
  <si>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</si>
  <si>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</si>
  <si>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</si>
  <si>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</si>
  <si>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</si>
  <si>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</si>
  <si>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</si>
  <si>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</si>
  <si>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</si>
  <si>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</si>
  <si>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</si>
  <si>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</si>
  <si>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</si>
  <si>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</si>
  <si>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</si>
  <si>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</si>
  <si>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</si>
  <si>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</si>
  <si>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</si>
  <si>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</si>
  <si>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</si>
  <si>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</si>
  <si>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</si>
  <si>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</si>
  <si>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</si>
  <si>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</si>
  <si>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</si>
  <si>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</si>
  <si>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</si>
  <si>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</si>
  <si>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</si>
  <si>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</si>
  <si>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</si>
  <si>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</si>
  <si>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</si>
  <si>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</si>
  <si>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</si>
  <si>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</si>
  <si>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</si>
  <si>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</si>
  <si>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</si>
  <si>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</si>
  <si>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</si>
  <si>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</si>
  <si>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</si>
  <si>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</si>
  <si>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</si>
  <si>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</si>
  <si>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</si>
  <si>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</si>
  <si>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</si>
  <si>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</si>
  <si>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</si>
  <si>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</si>
  <si>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</si>
  <si>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</si>
  <si>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</si>
  <si>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</si>
  <si>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</si>
  <si>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</si>
  <si>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</si>
  <si>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</si>
  <si>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</si>
  <si>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</si>
  <si>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</si>
  <si>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</si>
  <si>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</si>
  <si>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</si>
  <si>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</si>
  <si>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</si>
  <si>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</si>
  <si>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</si>
  <si>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</si>
  <si>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</si>
  <si>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</si>
  <si>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</si>
  <si>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</si>
  <si>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</si>
  <si>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</si>
  <si>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</si>
  <si>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</si>
  <si>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</si>
  <si>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</si>
  <si>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</si>
  <si>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</si>
  <si>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</si>
  <si>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</si>
  <si>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</si>
  <si>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</si>
  <si>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</si>
  <si>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</si>
  <si>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</si>
  <si>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</si>
  <si>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</si>
  <si>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</si>
  <si>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</si>
  <si>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</si>
  <si>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</si>
  <si>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</si>
  <si>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</si>
  <si>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</si>
  <si>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</si>
  <si>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</si>
  <si>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</si>
  <si>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</si>
  <si>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</si>
  <si>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</si>
  <si>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</si>
  <si>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</si>
  <si>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</si>
  <si>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</si>
  <si>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</si>
  <si>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</si>
  <si>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</si>
  <si>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</si>
  <si>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</si>
  <si>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</si>
  <si>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</si>
  <si>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</si>
  <si>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</si>
  <si>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</si>
  <si>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</si>
  <si>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</si>
  <si>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</si>
  <si>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</si>
  <si>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</si>
  <si>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</si>
  <si>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</si>
  <si>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</si>
  <si>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</si>
  <si>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</si>
  <si>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</si>
  <si>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</si>
  <si>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</si>
  <si>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</si>
  <si>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</si>
  <si>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</si>
  <si>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</si>
  <si>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</si>
  <si>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</si>
  <si>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</si>
  <si>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</si>
  <si>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</si>
  <si>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</si>
  <si>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</si>
  <si>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</si>
  <si>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</si>
  <si>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</si>
  <si>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</si>
  <si>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</si>
  <si>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</si>
  <si>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</si>
  <si>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</si>
  <si>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</si>
  <si>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</si>
  <si>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</si>
  <si>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</si>
  <si>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</si>
  <si>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</si>
  <si>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</si>
  <si>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</si>
  <si>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</si>
  <si>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</si>
  <si>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</si>
  <si>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</si>
  <si>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</si>
  <si>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</si>
  <si>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</si>
  <si>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</si>
  <si>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</si>
  <si>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</si>
  <si>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</si>
  <si>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</si>
  <si>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</si>
  <si>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</si>
  <si>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</si>
  <si>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</si>
  <si>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</si>
  <si>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</si>
  <si>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</si>
  <si>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</si>
  <si>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</si>
  <si>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</si>
  <si>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</si>
  <si>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</si>
  <si>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</si>
  <si>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</si>
  <si>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</si>
  <si>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</si>
  <si>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</si>
  <si>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</si>
  <si>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</si>
  <si>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</si>
  <si>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</si>
  <si>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</si>
  <si>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</si>
  <si>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</si>
  <si>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</si>
  <si>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</si>
  <si>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</si>
  <si>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</si>
  <si>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</si>
  <si>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</si>
  <si>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</si>
  <si>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</si>
  <si>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</si>
  <si>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</si>
  <si>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</si>
  <si>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</si>
  <si>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</si>
  <si>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</si>
  <si>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</si>
  <si>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</si>
  <si>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</si>
  <si>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</si>
  <si>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</si>
  <si>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</si>
  <si>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</si>
  <si>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</si>
  <si>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</si>
  <si>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</si>
  <si>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</si>
  <si>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</si>
  <si>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</si>
  <si>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</si>
  <si>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</si>
  <si>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</si>
  <si>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</si>
  <si>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</si>
  <si>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</si>
  <si>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</si>
  <si>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</si>
  <si>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</si>
  <si>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</si>
  <si>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</si>
  <si>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</si>
  <si>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</si>
  <si>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</si>
  <si>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</si>
  <si>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</si>
  <si>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</si>
  <si>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</si>
  <si>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</si>
  <si>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</si>
  <si>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</si>
  <si>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</si>
  <si>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</si>
  <si>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</si>
  <si>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</si>
  <si>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</si>
  <si>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</si>
  <si>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</si>
  <si>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</si>
  <si>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</si>
  <si>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</si>
  <si>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</si>
  <si>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</si>
  <si>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</si>
  <si>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</si>
  <si>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</si>
  <si>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</si>
  <si>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</si>
  <si>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</si>
  <si>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</si>
  <si>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</si>
  <si>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</si>
  <si>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</si>
  <si>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</si>
  <si>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</si>
  <si>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</si>
  <si>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</si>
  <si>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</si>
  <si>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</si>
  <si>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</si>
  <si>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</si>
  <si>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</si>
  <si>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</si>
  <si>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</si>
  <si>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</si>
  <si>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</si>
  <si>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</si>
  <si>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</si>
  <si>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</si>
  <si>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</si>
  <si>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</si>
  <si>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</si>
  <si>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</si>
  <si>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</si>
  <si>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</si>
  <si>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</si>
  <si>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</si>
  <si>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</si>
  <si>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</si>
  <si>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</si>
  <si>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</si>
  <si>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</si>
  <si>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</si>
  <si>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</si>
  <si>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</si>
  <si>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</si>
  <si>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</si>
  <si>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</si>
  <si>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</si>
  <si>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</si>
  <si>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</si>
  <si>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</si>
  <si>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</si>
  <si>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</si>
  <si>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</si>
  <si>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</si>
  <si>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</si>
  <si>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</si>
  <si>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</si>
  <si>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</si>
  <si>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</si>
  <si>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</si>
  <si>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</si>
  <si>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</si>
  <si>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</si>
  <si>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</si>
  <si>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</si>
  <si>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</si>
  <si>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</si>
  <si>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</si>
  <si>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</si>
  <si>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</si>
  <si>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</si>
  <si>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</si>
  <si>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</si>
  <si>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</si>
  <si>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</si>
  <si>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</si>
  <si>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</si>
  <si>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</si>
  <si>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</si>
  <si>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</si>
  <si>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</si>
  <si>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</si>
  <si>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</si>
  <si>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</si>
  <si>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</si>
  <si>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</si>
  <si>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</si>
  <si>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</si>
  <si>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</si>
  <si>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</si>
  <si>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</si>
  <si>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</si>
  <si>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</si>
  <si>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</si>
  <si>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</si>
  <si>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</si>
  <si>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</si>
  <si>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</si>
  <si>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</si>
  <si>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</si>
  <si>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</si>
  <si>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</si>
  <si>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</si>
  <si>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</si>
  <si>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</si>
  <si>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</si>
  <si>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</si>
  <si>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</si>
  <si>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</si>
  <si>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</si>
  <si>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</si>
  <si>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</si>
  <si>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</si>
  <si>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</si>
  <si>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</si>
  <si>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</si>
  <si>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</si>
  <si>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</si>
  <si>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</si>
  <si>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</si>
  <si>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</si>
  <si>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</si>
  <si>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</si>
  <si>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</si>
  <si>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</si>
  <si>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</si>
  <si>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</si>
  <si>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</si>
  <si>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</si>
  <si>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</si>
  <si>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</si>
  <si>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</si>
  <si>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</si>
  <si>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</si>
  <si>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</si>
  <si>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</si>
  <si>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</si>
  <si>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</si>
  <si>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</si>
  <si>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</si>
  <si>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</si>
  <si>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</si>
  <si>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</si>
  <si>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</si>
  <si>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</si>
  <si>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</si>
  <si>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</si>
  <si>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</si>
  <si>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</si>
  <si>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</si>
  <si>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</si>
  <si>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</si>
  <si>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</si>
  <si>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</si>
  <si>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</si>
  <si>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</si>
  <si>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</si>
  <si>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</si>
  <si>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</si>
  <si>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</si>
  <si>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</si>
  <si>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</si>
  <si>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</si>
  <si>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</si>
  <si>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</si>
  <si>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</si>
  <si>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</si>
  <si>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</si>
  <si>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</si>
  <si>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</si>
  <si>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</si>
  <si>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</si>
  <si>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</si>
  <si>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</si>
  <si>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</si>
  <si>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</si>
  <si>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</si>
  <si>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</si>
  <si>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</si>
  <si>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</si>
  <si>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</si>
  <si>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</si>
  <si>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</si>
  <si>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</si>
  <si>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</si>
  <si>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</si>
  <si>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</si>
  <si>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</si>
  <si>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</si>
  <si>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</si>
  <si>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</si>
  <si>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</si>
  <si>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</si>
  <si>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</si>
  <si>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</si>
  <si>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</si>
  <si>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</si>
  <si>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</si>
  <si>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</si>
  <si>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</si>
  <si>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</si>
  <si>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</si>
  <si>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</si>
  <si>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</si>
  <si>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</si>
  <si>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</si>
  <si>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</si>
  <si>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</si>
  <si>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</si>
  <si>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</si>
  <si>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</si>
  <si>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</si>
  <si>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</si>
  <si>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</si>
  <si>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</si>
  <si>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</si>
  <si>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</si>
  <si>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</si>
  <si>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</si>
  <si>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</si>
  <si>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</si>
  <si>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</si>
  <si>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</si>
  <si>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</si>
  <si>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</si>
  <si>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</si>
  <si>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</si>
  <si>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</si>
  <si>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</si>
  <si>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</si>
  <si>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</si>
  <si>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</si>
  <si>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</si>
  <si>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</si>
  <si>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</si>
  <si>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</si>
  <si>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</si>
  <si>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</si>
  <si>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</si>
  <si>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</si>
  <si>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</si>
  <si>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</si>
  <si>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</si>
  <si>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</si>
  <si>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</si>
  <si>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</si>
  <si>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</si>
  <si>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</si>
  <si>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</si>
  <si>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</si>
  <si>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</si>
  <si>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</si>
  <si>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</si>
  <si>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</si>
  <si>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</si>
  <si>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</si>
  <si>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</si>
  <si>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</si>
  <si>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</si>
  <si>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</si>
  <si>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</si>
  <si>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</si>
  <si>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</si>
  <si>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</si>
  <si>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</si>
  <si>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</si>
  <si>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</si>
  <si>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</si>
  <si>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</si>
  <si>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</si>
  <si>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</si>
  <si>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</si>
  <si>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</si>
  <si>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</si>
  <si>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</si>
  <si>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</si>
  <si>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</si>
  <si>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</si>
  <si>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</si>
  <si>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</si>
  <si>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</si>
  <si>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</si>
  <si>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</si>
  <si>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</si>
  <si>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</si>
  <si>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</si>
  <si>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</si>
  <si>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</si>
  <si>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</si>
  <si>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</si>
  <si>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</si>
  <si>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</si>
  <si>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</si>
  <si>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</si>
  <si>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</si>
  <si>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</si>
  <si>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</si>
  <si>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</si>
  <si>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</si>
  <si>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</si>
  <si>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</si>
  <si>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</si>
  <si>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</si>
  <si>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</si>
  <si>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</si>
  <si>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</si>
  <si>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</si>
  <si>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</si>
  <si>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</si>
  <si>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</si>
  <si>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</si>
  <si>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</si>
  <si>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</si>
  <si>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</si>
  <si>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</si>
  <si>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</si>
  <si>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</si>
  <si>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</si>
  <si>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</si>
  <si>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</si>
  <si>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</si>
  <si>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</si>
  <si>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</si>
  <si>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</si>
  <si>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</si>
  <si>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</si>
  <si>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</si>
  <si>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</si>
  <si>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</si>
  <si>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</si>
  <si>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</si>
  <si>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</si>
  <si>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</si>
  <si>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</si>
  <si>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</si>
  <si>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</si>
  <si>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</si>
  <si>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</si>
  <si>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</si>
  <si>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</si>
  <si>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</si>
  <si>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</si>
  <si>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</si>
  <si>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</si>
  <si>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</si>
  <si>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</si>
  <si>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</si>
  <si>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</si>
  <si>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</si>
  <si>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</si>
  <si>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</si>
  <si>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</si>
  <si>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</si>
  <si>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</si>
  <si>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</si>
  <si>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</si>
  <si>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</si>
  <si>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</si>
  <si>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</si>
  <si>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</si>
  <si>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</si>
  <si>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</si>
  <si>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</si>
  <si>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</si>
  <si>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</si>
  <si>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</si>
  <si>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</si>
  <si>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</si>
  <si>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</si>
  <si>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</si>
  <si>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</si>
  <si>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</si>
  <si>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</si>
  <si>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</si>
  <si>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</si>
  <si>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</si>
  <si>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</si>
  <si>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</si>
  <si>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</si>
  <si>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</si>
  <si>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</si>
  <si>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</si>
  <si>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</si>
  <si>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</si>
  <si>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</si>
  <si>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</si>
  <si>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</si>
  <si>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</si>
  <si>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</si>
  <si>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</si>
  <si>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</si>
  <si>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</si>
  <si>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</si>
  <si>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</si>
  <si>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</si>
  <si>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</si>
  <si>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</si>
  <si>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</si>
  <si>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</si>
  <si>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</si>
  <si>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</si>
  <si>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</si>
  <si>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</si>
  <si>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</si>
  <si>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</si>
  <si>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</si>
  <si>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</si>
  <si>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</si>
  <si>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</si>
  <si>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</si>
  <si>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</si>
  <si>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</si>
  <si>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</si>
  <si>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</si>
  <si>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</si>
  <si>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</si>
  <si>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</si>
  <si>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</si>
  <si>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</si>
  <si>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</si>
  <si>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</si>
  <si>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</si>
  <si>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</si>
  <si>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</si>
  <si>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</si>
  <si>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</si>
  <si>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</si>
  <si>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</si>
  <si>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</si>
  <si>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</si>
  <si>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</si>
  <si>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</si>
  <si>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</si>
  <si>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</si>
  <si>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</si>
  <si>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</si>
  <si>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</si>
  <si>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</si>
  <si>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</si>
  <si>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</si>
  <si>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</si>
  <si>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</si>
  <si>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</si>
  <si>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</si>
  <si>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</si>
  <si>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</si>
  <si>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</si>
  <si>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</si>
  <si>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</si>
  <si>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</si>
  <si>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</si>
  <si>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</si>
  <si>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</si>
  <si>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</si>
  <si>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</si>
  <si>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</si>
  <si>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</si>
  <si>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</si>
  <si>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</si>
  <si>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</si>
  <si>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</si>
  <si>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</si>
  <si>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</si>
  <si>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</si>
  <si>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</si>
  <si>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</si>
  <si>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</si>
  <si>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</si>
  <si>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</si>
  <si>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</si>
  <si>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</si>
  <si>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</si>
  <si>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</si>
  <si>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</si>
  <si>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</si>
  <si>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</si>
  <si>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</si>
  <si>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</si>
  <si>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</si>
  <si>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</si>
  <si>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</si>
  <si>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</si>
  <si>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</si>
  <si>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</si>
  <si>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</si>
  <si>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</si>
  <si>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</si>
  <si>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</si>
  <si>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</si>
  <si>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</si>
  <si>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</si>
  <si>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</si>
  <si>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</si>
  <si>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</si>
  <si>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</si>
  <si>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</si>
  <si>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</si>
  <si>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</si>
  <si>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</si>
  <si>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</si>
  <si>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</si>
  <si>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</si>
  <si>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</si>
  <si>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</si>
  <si>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</si>
  <si>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</si>
  <si>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</si>
  <si>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</si>
  <si>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</si>
  <si>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</si>
  <si>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</si>
  <si>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</si>
  <si>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</si>
  <si>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</si>
  <si>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</si>
  <si>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</si>
  <si>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</si>
  <si>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</si>
  <si>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</si>
  <si>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</si>
  <si>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</si>
  <si>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</si>
  <si>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</si>
  <si>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</si>
  <si>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</si>
  <si>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</si>
  <si>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</si>
  <si>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</si>
  <si>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</si>
  <si>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</si>
  <si>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</si>
  <si>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</si>
  <si>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</si>
  <si>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</si>
  <si>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</si>
  <si>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</si>
  <si>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</si>
  <si>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</si>
  <si>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</si>
  <si>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</si>
  <si>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</si>
  <si>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</si>
  <si>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</si>
  <si>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</si>
  <si>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</si>
  <si>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</si>
  <si>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</si>
  <si>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</si>
  <si>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</si>
  <si>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</si>
  <si>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</si>
  <si>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</si>
  <si>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</si>
  <si>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</si>
  <si>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</si>
  <si>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</si>
  <si>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</si>
  <si>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</si>
  <si>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</si>
  <si>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</si>
  <si>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</si>
  <si>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</si>
  <si>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</si>
  <si>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</si>
  <si>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</si>
  <si>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</si>
  <si>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</si>
  <si>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</si>
  <si>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</si>
  <si>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</si>
  <si>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</si>
  <si>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</si>
  <si>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</si>
  <si>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</si>
  <si>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</si>
  <si>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</si>
  <si>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</si>
  <si>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</si>
  <si>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</si>
  <si>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</si>
  <si>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</si>
  <si>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</si>
  <si>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</si>
  <si>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</si>
  <si>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</si>
  <si>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</si>
  <si>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</si>
  <si>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</si>
  <si>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</si>
  <si>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</si>
  <si>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</si>
  <si>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</si>
  <si>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</si>
  <si>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</si>
  <si>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</si>
  <si>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</si>
  <si>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</si>
  <si>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</si>
  <si>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</si>
  <si>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</si>
  <si>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</si>
  <si>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</si>
  <si>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</si>
  <si>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</si>
  <si>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</si>
  <si>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</si>
  <si>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</si>
  <si>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</si>
  <si>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</si>
  <si>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</si>
  <si>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</si>
  <si>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</si>
  <si>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</si>
  <si>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</si>
  <si>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</si>
  <si>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</si>
  <si>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</si>
  <si>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</si>
  <si>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</si>
  <si>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</si>
  <si>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</si>
  <si>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</si>
  <si>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</si>
  <si>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</si>
  <si>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</si>
  <si>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</si>
  <si>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</si>
  <si>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</si>
  <si>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</si>
  <si>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</si>
  <si>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</si>
  <si>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</si>
  <si>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</si>
  <si>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</si>
  <si>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</si>
  <si>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</si>
  <si>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</si>
  <si>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</si>
  <si>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</si>
  <si>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</si>
  <si>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</si>
  <si>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</si>
  <si>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</si>
  <si>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</si>
  <si>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</si>
  <si>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</si>
  <si>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</si>
  <si>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</si>
  <si>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</si>
  <si>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</si>
  <si>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</si>
  <si>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</si>
  <si>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</si>
  <si>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</si>
  <si>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</si>
  <si>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</si>
  <si>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</si>
  <si>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</si>
  <si>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</si>
  <si>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</si>
  <si>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</si>
  <si>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</si>
  <si>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</si>
  <si>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</si>
  <si>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</si>
  <si>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</si>
  <si>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</si>
  <si>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</si>
  <si>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</si>
  <si>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</si>
  <si>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</si>
  <si>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</si>
  <si>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</si>
  <si>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</si>
  <si>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</si>
  <si>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</si>
  <si>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</si>
  <si>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</si>
  <si>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</si>
  <si>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</si>
  <si>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</si>
  <si>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</si>
  <si>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</si>
  <si>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</si>
  <si>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</si>
  <si>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</si>
  <si>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</si>
  <si>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</si>
  <si>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</si>
  <si>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</si>
  <si>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</si>
  <si>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</si>
  <si>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</si>
  <si>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</si>
  <si>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</si>
  <si>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</si>
  <si>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</si>
  <si>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</si>
  <si>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</si>
  <si>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</si>
  <si>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</si>
  <si>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</si>
  <si>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</si>
  <si>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</si>
  <si>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</si>
  <si>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</si>
  <si>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</si>
  <si>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</si>
  <si>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</si>
  <si>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</si>
  <si>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</si>
  <si>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</si>
  <si>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</si>
  <si>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</si>
  <si>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</si>
  <si>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</si>
  <si>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</si>
  <si>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</si>
  <si>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</si>
  <si>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</si>
  <si>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</si>
  <si>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</si>
  <si>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</si>
  <si>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</si>
  <si>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</si>
  <si>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</si>
  <si>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</si>
  <si>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</si>
  <si>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</si>
  <si>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</si>
  <si>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</si>
  <si>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</si>
  <si>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</si>
  <si>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</si>
  <si>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</si>
  <si>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</si>
  <si>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</si>
  <si>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</si>
  <si>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</si>
  <si>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</si>
  <si>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</si>
  <si>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</si>
  <si>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</si>
  <si>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</si>
  <si>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</si>
  <si>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</si>
  <si>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</si>
  <si>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</si>
  <si>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</si>
  <si>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</si>
  <si>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</si>
  <si>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</si>
  <si>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</si>
  <si>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</si>
  <si>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</si>
  <si>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</si>
  <si>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</si>
  <si>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</si>
  <si>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</si>
  <si>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</si>
  <si>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</si>
  <si>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</si>
  <si>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</si>
  <si>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</si>
  <si>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</si>
  <si>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</si>
  <si>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</si>
  <si>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</si>
  <si>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</si>
  <si>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</si>
  <si>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</si>
  <si>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</si>
  <si>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</si>
  <si>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</si>
  <si>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</si>
  <si>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</si>
  <si>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</si>
  <si>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</si>
  <si>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</si>
  <si>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</si>
  <si>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</si>
  <si>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</si>
  <si>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</si>
  <si>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</si>
  <si>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</si>
  <si>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</si>
  <si>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</si>
  <si>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</si>
  <si>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</si>
  <si>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</si>
  <si>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</si>
  <si>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</si>
  <si>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</si>
  <si>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</si>
  <si>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</si>
  <si>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</si>
  <si>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</si>
  <si>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</si>
  <si>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</si>
  <si>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</si>
  <si>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</si>
  <si>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</si>
  <si>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</si>
  <si>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</si>
  <si>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</si>
  <si>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</si>
  <si>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</si>
  <si>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</si>
  <si>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</si>
  <si>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</si>
  <si>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</si>
  <si>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</si>
  <si>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</si>
  <si>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</si>
  <si>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</si>
  <si>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</si>
  <si>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</si>
  <si>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</si>
  <si>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</si>
  <si>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</si>
  <si>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</si>
  <si>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</si>
  <si>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</si>
  <si>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</si>
  <si>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</si>
  <si>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</si>
  <si>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</si>
  <si>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</si>
  <si>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</si>
  <si>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</si>
  <si>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</si>
  <si>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</si>
  <si>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</si>
  <si>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</si>
  <si>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</si>
  <si>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</si>
  <si>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</si>
  <si>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</si>
  <si>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</si>
  <si>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</si>
  <si>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</si>
  <si>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</si>
  <si>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</si>
  <si>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</si>
  <si>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</si>
  <si>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</si>
  <si>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</si>
  <si>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</si>
  <si>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</si>
  <si>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</si>
  <si>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</si>
  <si>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</si>
  <si>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</si>
  <si>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</si>
  <si>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</si>
  <si>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</si>
  <si>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</si>
  <si>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</si>
  <si>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</si>
  <si>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</si>
  <si>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</si>
  <si>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</si>
  <si>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</si>
  <si>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</si>
  <si>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</si>
  <si>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</si>
  <si>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</si>
  <si>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</si>
  <si>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</si>
  <si>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</si>
  <si>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</si>
  <si>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</si>
  <si>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</si>
  <si>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</si>
  <si>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</si>
  <si>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</si>
  <si>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</si>
  <si>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</si>
  <si>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</si>
  <si>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</si>
  <si>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</si>
  <si>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</si>
  <si>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</si>
  <si>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</si>
  <si>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</si>
  <si>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</si>
  <si>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</si>
  <si>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</si>
  <si>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</si>
  <si>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</si>
  <si>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</si>
  <si>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</si>
  <si>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</si>
  <si>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</si>
  <si>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</si>
  <si>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</si>
  <si>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</si>
  <si>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</si>
  <si>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</si>
  <si>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</si>
  <si>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</si>
  <si>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</si>
  <si>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</si>
  <si>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</si>
  <si>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</si>
  <si>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</si>
  <si>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</si>
  <si>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</si>
  <si>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</si>
  <si>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</si>
  <si>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</si>
  <si>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</si>
  <si>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</si>
  <si>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</si>
  <si>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</si>
  <si>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</si>
  <si>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</si>
  <si>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</si>
  <si>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</si>
  <si>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</si>
  <si>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</si>
  <si>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</si>
  <si>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</si>
  <si>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</si>
  <si>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</si>
  <si>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</si>
  <si>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</si>
  <si>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</si>
  <si>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</si>
  <si>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</si>
  <si>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</si>
  <si>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</si>
  <si>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</si>
  <si>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</si>
  <si>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</si>
  <si>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</si>
  <si>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</si>
  <si>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HAMMOND MANUFACTURING COMPANY LTD</t>
  </si>
  <si>
    <t>20-563-1927</t>
  </si>
  <si>
    <t>D-U-N-S</t>
  </si>
  <si>
    <t>394 Edinburgh Road North, Guelph, Ontario, Canada  N1H 1E5</t>
  </si>
  <si>
    <t>Ross Hammond</t>
  </si>
  <si>
    <t>rnhammond@hammfg.com</t>
  </si>
  <si>
    <t>1 519 886 7170</t>
  </si>
  <si>
    <t>Compliance Manager</t>
  </si>
  <si>
    <t>https://cdn.hammfg.com/compliance/conflict-minerals/conflict-minerals-policy-2019.pdf</t>
  </si>
  <si>
    <t xml:space="preserve"> </t>
  </si>
  <si>
    <t>100%</t>
  </si>
  <si>
    <t>Tin in solder used in some transformer and outlet strip production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</si>
</sst>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nhammond@hammf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dn.hammfg.com/compliance/conflict-minerals/conflict-minerals-policy-2019.pdf" TargetMode="External"/><Relationship Id="rId4" Type="http://schemas.openxmlformats.org/officeDocument/2006/relationships/hyperlink" Target="mailto:rnhammond@hammf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4541FDA-BE77-47F3-9B93-BD4B620D4CE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2279FC5-8AEE-46BE-B099-0781E9528D4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45504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t="s">
        <v>15866</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t="s">
        <v>15866</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164F315-0383-4C30-B8E8-2A5A4AB9DA0D}"/>
    <hyperlink ref="D20" r:id="rId4" xr:uid="{748D9CC2-D83E-4AA1-9C86-FA77D8252DD7}"/>
    <hyperlink ref="G77" r:id="rId5" xr:uid="{7AD7431A-BBCA-4CBF-A51E-7527ADFAE8F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D21" sqref="D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761</v>
      </c>
      <c r="B5" s="182" t="s">
        <v>1120</v>
      </c>
      <c r="C5" s="186" t="s">
        <v>805</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c r="O5" s="224"/>
      <c r="P5" s="185"/>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442</v>
      </c>
      <c r="X5" s="227">
        <f t="shared" ref="X5" ca="1" si="0">IF(AND(C5="Smelter not listed",OR(LEN(D5)=0,LEN(E5)=0)),1,0)</f>
        <v>0</v>
      </c>
      <c r="AB5" s="228" t="str">
        <f t="shared" ref="AB5" si="1">B5&amp;C5</f>
        <v>TinFenix Metals</v>
      </c>
    </row>
    <row r="6" spans="1:34" s="227" customFormat="1" ht="20.100000000000001" customHeight="1">
      <c r="A6" s="262" t="s">
        <v>774</v>
      </c>
      <c r="B6" s="182" t="str">
        <f ca="1">IF(LEN(A6)=0,"",INDEX('Smelter Look-up'!$A:$A,MATCH($A6,'Smelter Look-up'!$E:$E,0)))</f>
        <v>Tin</v>
      </c>
      <c r="C6" s="186" t="str">
        <f ca="1">IF(LEN(A6)=0,"",INDEX('Smelter Look-up'!$C:$C,MATCH($A6,'Smelter Look-up'!$E:$E,0)))</f>
        <v>PT Mitra Stania Prima</v>
      </c>
      <c r="D6" s="230"/>
      <c r="E6" s="182" t="str">
        <f ca="1">IF(ISERROR($V6),"",OFFSET('Smelter Look-up'!$D$4,$V6-4,0)&amp;"")</f>
        <v>INDONESIA</v>
      </c>
      <c r="F6" s="182" t="str">
        <f ca="1">IF(ISERROR($V6),"",OFFSET('Smelter Look-up'!$E$4,$V6-4,0))</f>
        <v>CID001453</v>
      </c>
      <c r="G6" s="182" t="str">
        <f ca="1">IF(C6=$X$4,IF(ISERROR($V6),"Enter smelter details","RMI"),IF(ISERROR($V6),"",OFFSET('Smelter Look-up'!$F$4,$V6-4,0)))</f>
        <v>RMI</v>
      </c>
      <c r="H6" s="183">
        <f ca="1">IF(ISERROR($V6),"",OFFSET('Smelter Look-up'!$G$4,$V6-4,0))</f>
        <v>0</v>
      </c>
      <c r="I6" s="184" t="str">
        <f ca="1">IF(ISERROR($V6),"",OFFSET('Smelter Look-up'!$H$4,$V6-4,0))</f>
        <v>Sungailiat</v>
      </c>
      <c r="J6" s="184" t="str">
        <f ca="1">IF(ISERROR($V6),"",OFFSET('Smelter Look-up'!$I$4,$V6-4,0))</f>
        <v>Kepulauan Bangka Belitung</v>
      </c>
      <c r="K6" s="224"/>
      <c r="L6" s="224"/>
      <c r="M6" s="224"/>
      <c r="N6" s="224"/>
      <c r="O6" s="224"/>
      <c r="P6" s="185"/>
      <c r="Q6" s="225"/>
      <c r="R6" s="182" t="str">
        <f ca="1">IF(ISERROR($V6),"",OFFSET('Smelter Look-up'!$C$4,$V6-4,0)&amp;"")</f>
        <v>PT Mitra Stania Prima</v>
      </c>
      <c r="S6" s="181" t="str">
        <f t="shared" ref="S6:S36"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518</v>
      </c>
      <c r="X6" s="227">
        <f t="shared" ref="X6:X36" ca="1" si="3">IF(AND(C6="Smelter not listed",OR(LEN(D6)=0,LEN(E6)=0)),1,0)</f>
        <v>0</v>
      </c>
      <c r="AB6" s="228" t="str">
        <f t="shared" ref="AB6:AB36" ca="1" si="4">B6&amp;C6</f>
        <v>TinPT Mitra Stania Prima</v>
      </c>
    </row>
    <row r="7" spans="1:34" s="227" customFormat="1" ht="20.100000000000001" customHeight="1">
      <c r="A7" s="262" t="s">
        <v>759</v>
      </c>
      <c r="B7" s="182" t="str">
        <f ca="1">IF(LEN(A7)=0,"",INDEX('Smelter Look-up'!$A:$A,MATCH($A7,'Smelter Look-up'!$E:$E,0)))</f>
        <v>Tin</v>
      </c>
      <c r="C7" s="186" t="str">
        <f ca="1">IF(LEN(A7)=0,"",INDEX('Smelter Look-up'!$C:$C,MATCH($A7,'Smelter Look-up'!$E:$E,0)))</f>
        <v>EM Vinto</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433</v>
      </c>
      <c r="X7" s="227">
        <f t="shared" ca="1" si="3"/>
        <v>0</v>
      </c>
      <c r="AB7" s="228" t="str">
        <f t="shared" ca="1" si="4"/>
        <v>TinEM Vinto</v>
      </c>
    </row>
    <row r="8" spans="1:34" s="227" customFormat="1" ht="20.100000000000001" customHeight="1">
      <c r="A8" s="262" t="s">
        <v>768</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 ca="1">IF(C8="",NA(),IF(OR(C8="Smelter not listed",C8="Smelter not yet identified"),MATCH($B8&amp;$D8,'Smelter Look-up'!$J:$J,0),MATCH($B8&amp;$C8,'Smelter Look-up'!$J:$J,0)))</f>
        <v>487</v>
      </c>
      <c r="X8" s="227">
        <f t="shared" ca="1" si="3"/>
        <v>0</v>
      </c>
      <c r="AB8" s="228" t="str">
        <f t="shared" ca="1" si="4"/>
        <v>TinMinsur</v>
      </c>
    </row>
    <row r="9" spans="1:34" s="227" customFormat="1" ht="20.100000000000001" customHeight="1">
      <c r="A9" s="262" t="s">
        <v>772</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499</v>
      </c>
      <c r="X9" s="227">
        <f t="shared" ca="1" si="3"/>
        <v>0</v>
      </c>
      <c r="AB9" s="228" t="str">
        <f t="shared" ca="1" si="4"/>
        <v>TinOperaciones Metalurgicas S.A.</v>
      </c>
    </row>
    <row r="10" spans="1:34" s="227" customFormat="1" ht="20.100000000000001" customHeight="1">
      <c r="A10" s="262" t="s">
        <v>765</v>
      </c>
      <c r="B10" s="182" t="str">
        <f ca="1">IF(LEN(A10)=0,"",INDEX('Smelter Look-up'!$A:$A,MATCH($A10,'Smelter Look-up'!$E:$E,0)))</f>
        <v>Tin</v>
      </c>
      <c r="C10" s="186" t="str">
        <f ca="1">IF(LEN(A10)=0,"",INDEX('Smelter Look-up'!$C:$C,MATCH($A10,'Smelter Look-up'!$E:$E,0)))</f>
        <v>China Tin Group Co., Ltd.</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 ca="1">IF(C10="",NA(),IF(OR(C10="Smelter not listed",C10="Smelter not yet identified"),MATCH($B10&amp;$D10,'Smelter Look-up'!$J:$J,0),MATCH($B10&amp;$C10,'Smelter Look-up'!$J:$J,0)))</f>
        <v>414</v>
      </c>
      <c r="X10" s="227">
        <f t="shared" ca="1" si="3"/>
        <v>0</v>
      </c>
      <c r="AB10" s="228" t="str">
        <f t="shared" ca="1" si="4"/>
        <v>TinChina Tin Group Co., Ltd.</v>
      </c>
    </row>
    <row r="11" spans="1:34" s="227" customFormat="1" ht="20.100000000000001" customHeight="1">
      <c r="A11" s="262" t="s">
        <v>776</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533</v>
      </c>
      <c r="X11" s="227">
        <f t="shared" ca="1" si="3"/>
        <v>0</v>
      </c>
      <c r="AB11" s="228" t="str">
        <f t="shared" ca="1" si="4"/>
        <v>TinPT Timah Tbk Mentok</v>
      </c>
    </row>
    <row r="12" spans="1:34" s="227" customFormat="1" ht="20.100000000000001" customHeight="1">
      <c r="A12" s="262" t="s">
        <v>766</v>
      </c>
      <c r="B12" s="182" t="str">
        <f ca="1">IF(LEN(A12)=0,"",INDEX('Smelter Look-up'!$A:$A,MATCH($A12,'Smelter Look-up'!$E:$E,0)))</f>
        <v>Tin</v>
      </c>
      <c r="C12" s="186" t="str">
        <f ca="1">IF(LEN(A12)=0,"",INDEX('Smelter Look-up'!$C:$C,MATCH($A12,'Smelter Look-up'!$E:$E,0)))</f>
        <v>Malaysia Smelting Corporation (MSC)</v>
      </c>
      <c r="D12" s="230"/>
      <c r="E12" s="182" t="str">
        <f ca="1">IF(ISERROR($V12),"",OFFSET('Smelter Look-up'!$D$4,$V12-4,0)&amp;"")</f>
        <v>MALAYSIA</v>
      </c>
      <c r="F12" s="182" t="str">
        <f ca="1">IF(ISERROR($V12),"",OFFSET('Smelter Look-up'!$E$4,$V12-4,0))</f>
        <v>CID001105</v>
      </c>
      <c r="G12" s="182" t="str">
        <f ca="1">IF(C12=$X$4,IF(ISERROR($V12),"Enter smelter details","RMI"),IF(ISERROR($V12),"",OFFSET('Smelter Look-up'!$F$4,$V12-4,0)))</f>
        <v>RMI</v>
      </c>
      <c r="H12" s="183">
        <f ca="1">IF(ISERROR($V12),"",OFFSET('Smelter Look-up'!$G$4,$V12-4,0))</f>
        <v>0</v>
      </c>
      <c r="I12" s="184" t="str">
        <f ca="1">IF(ISERROR($V12),"",OFFSET('Smelter Look-up'!$H$4,$V12-4,0))</f>
        <v>Butterworth</v>
      </c>
      <c r="J12" s="184" t="str">
        <f ca="1">IF(ISERROR($V12),"",OFFSET('Smelter Look-up'!$I$4,$V12-4,0))</f>
        <v>Pulau Pinang</v>
      </c>
      <c r="K12" s="224"/>
      <c r="L12" s="224"/>
      <c r="M12" s="224"/>
      <c r="N12" s="224"/>
      <c r="O12" s="224"/>
      <c r="P12" s="185"/>
      <c r="Q12" s="225"/>
      <c r="R12" s="182" t="str">
        <f ca="1">IF(ISERROR($V12),"",OFFSET('Smelter Look-up'!$C$4,$V12-4,0)&amp;"")</f>
        <v>Malaysia Smelting Corporation (MSC)</v>
      </c>
      <c r="S12" s="181" t="str">
        <f t="shared" ca="1" si="2"/>
        <v>MY</v>
      </c>
      <c r="T12" s="181" t="str">
        <f ca="1">IF(B12="","",IF(ISERROR(MATCH($J12,SorP!$B$1:$B$6226,0)),"",INDIRECT("'SorP'!$A$"&amp;MATCH($S12&amp;$J12,SorP!C:C,0))))</f>
        <v>MY-07</v>
      </c>
      <c r="U12" s="201"/>
      <c r="V12" s="226">
        <f ca="1">IF(C12="",NA(),IF(OR(C12="Smelter not listed",C12="Smelter not yet identified"),MATCH($B12&amp;$D12,'Smelter Look-up'!$J:$J,0),MATCH($B12&amp;$C12,'Smelter Look-up'!$J:$J,0)))</f>
        <v>474</v>
      </c>
      <c r="X12" s="227">
        <f t="shared" ca="1" si="3"/>
        <v>0</v>
      </c>
      <c r="AB12" s="228" t="str">
        <f t="shared" ca="1" si="4"/>
        <v>TinMalaysia Smelting Corporation (MSC)</v>
      </c>
    </row>
    <row r="13" spans="1:34" s="227" customFormat="1" ht="20.100000000000001" customHeight="1">
      <c r="A13" s="262" t="s">
        <v>1801</v>
      </c>
      <c r="B13" s="182" t="str">
        <f ca="1">IF(LEN(A13)=0,"",INDEX('Smelter Look-up'!$A:$A,MATCH($A13,'Smelter Look-up'!$E:$E,0)))</f>
        <v>Tin</v>
      </c>
      <c r="C13" s="186" t="str">
        <f ca="1">IF(LEN(A13)=0,"",INDEX('Smelter Look-up'!$C:$C,MATCH($A13,'Smelter Look-up'!$E:$E,0)))</f>
        <v>Aurubis Beerse</v>
      </c>
      <c r="D13" s="230"/>
      <c r="E13" s="182" t="str">
        <f ca="1">IF(ISERROR($V13),"",OFFSET('Smelter Look-up'!$D$4,$V13-4,0)&amp;"")</f>
        <v>BELGIUM</v>
      </c>
      <c r="F13" s="182" t="str">
        <f ca="1">IF(ISERROR($V13),"",OFFSET('Smelter Look-up'!$E$4,$V13-4,0))</f>
        <v>CID002773</v>
      </c>
      <c r="G13" s="182" t="str">
        <f ca="1">IF(C13=$X$4,IF(ISERROR($V13),"Enter smelter details","RMI"),IF(ISERROR($V13),"",OFFSET('Smelter Look-up'!$F$4,$V13-4,0)))</f>
        <v>RMI</v>
      </c>
      <c r="H13" s="183">
        <f ca="1">IF(ISERROR($V13),"",OFFSET('Smelter Look-up'!$G$4,$V13-4,0))</f>
        <v>0</v>
      </c>
      <c r="I13" s="184" t="str">
        <f ca="1">IF(ISERROR($V13),"",OFFSET('Smelter Look-up'!$H$4,$V13-4,0))</f>
        <v>Beerse</v>
      </c>
      <c r="J13" s="184" t="str">
        <f ca="1">IF(ISERROR($V13),"",OFFSET('Smelter Look-up'!$I$4,$V13-4,0))</f>
        <v>Antwerpen</v>
      </c>
      <c r="K13" s="224"/>
      <c r="L13" s="224"/>
      <c r="M13" s="224"/>
      <c r="N13" s="224"/>
      <c r="O13" s="224"/>
      <c r="P13" s="185"/>
      <c r="Q13" s="225"/>
      <c r="R13" s="182" t="str">
        <f ca="1">IF(ISERROR($V13),"",OFFSET('Smelter Look-up'!$C$4,$V13-4,0)&amp;"")</f>
        <v>Aurubis Beerse</v>
      </c>
      <c r="S13" s="181" t="str">
        <f t="shared" ca="1" si="2"/>
        <v>BE</v>
      </c>
      <c r="T13" s="181" t="str">
        <f ca="1">IF(B13="","",IF(ISERROR(MATCH($J13,SorP!$B$1:$B$6226,0)),"",INDIRECT("'SorP'!$A$"&amp;MATCH($S13&amp;$J13,SorP!C:C,0))))</f>
        <v>BE-VAN</v>
      </c>
      <c r="U13" s="201"/>
      <c r="V13" s="226">
        <f ca="1">IF(C13="",NA(),IF(OR(C13="Smelter not listed",C13="Smelter not yet identified"),MATCH($B13&amp;$D13,'Smelter Look-up'!$J:$J,0),MATCH($B13&amp;$C13,'Smelter Look-up'!$J:$J,0)))</f>
        <v>405</v>
      </c>
      <c r="X13" s="227">
        <f t="shared" ca="1" si="3"/>
        <v>0</v>
      </c>
      <c r="AB13" s="228" t="str">
        <f t="shared" ca="1" si="4"/>
        <v>TinAurubis Beerse</v>
      </c>
    </row>
    <row r="14" spans="1:34" s="227" customFormat="1" ht="20.100000000000001" customHeight="1">
      <c r="A14" s="262" t="s">
        <v>1803</v>
      </c>
      <c r="B14" s="182" t="str">
        <f ca="1">IF(LEN(A14)=0,"",INDEX('Smelter Look-up'!$A:$A,MATCH($A14,'Smelter Look-up'!$E:$E,0)))</f>
        <v>Tin</v>
      </c>
      <c r="C14" s="186" t="str">
        <f ca="1">IF(LEN(A14)=0,"",INDEX('Smelter Look-up'!$C:$C,MATCH($A14,'Smelter Look-up'!$E:$E,0)))</f>
        <v>Aurubis Berango</v>
      </c>
      <c r="D14" s="230"/>
      <c r="E14" s="182" t="str">
        <f ca="1">IF(ISERROR($V14),"",OFFSET('Smelter Look-up'!$D$4,$V14-4,0)&amp;"")</f>
        <v>SPAIN</v>
      </c>
      <c r="F14" s="182" t="str">
        <f ca="1">IF(ISERROR($V14),"",OFFSET('Smelter Look-up'!$E$4,$V14-4,0))</f>
        <v>CID002774</v>
      </c>
      <c r="G14" s="182" t="str">
        <f ca="1">IF(C14=$X$4,IF(ISERROR($V14),"Enter smelter details","RMI"),IF(ISERROR($V14),"",OFFSET('Smelter Look-up'!$F$4,$V14-4,0)))</f>
        <v>RMI</v>
      </c>
      <c r="H14" s="183">
        <f ca="1">IF(ISERROR($V14),"",OFFSET('Smelter Look-up'!$G$4,$V14-4,0))</f>
        <v>0</v>
      </c>
      <c r="I14" s="184" t="str">
        <f ca="1">IF(ISERROR($V14),"",OFFSET('Smelter Look-up'!$H$4,$V14-4,0))</f>
        <v>Berango</v>
      </c>
      <c r="J14" s="184" t="str">
        <f ca="1">IF(ISERROR($V14),"",OFFSET('Smelter Look-up'!$I$4,$V14-4,0))</f>
        <v>Bizkaia</v>
      </c>
      <c r="K14" s="224"/>
      <c r="L14" s="224"/>
      <c r="M14" s="224"/>
      <c r="N14" s="224"/>
      <c r="O14" s="224"/>
      <c r="P14" s="185"/>
      <c r="Q14" s="225"/>
      <c r="R14" s="182" t="str">
        <f ca="1">IF(ISERROR($V14),"",OFFSET('Smelter Look-up'!$C$4,$V14-4,0)&amp;"")</f>
        <v>Aurubis Berango</v>
      </c>
      <c r="S14" s="181" t="str">
        <f t="shared" ca="1" si="2"/>
        <v>ES</v>
      </c>
      <c r="T14" s="181" t="str">
        <f ca="1">IF(B14="","",IF(ISERROR(MATCH($J14,SorP!$B$1:$B$6226,0)),"",INDIRECT("'SorP'!$A$"&amp;MATCH($S14&amp;$J14,SorP!C:C,0))))</f>
        <v>ES-BI</v>
      </c>
      <c r="U14" s="201"/>
      <c r="V14" s="226">
        <f ca="1">IF(C14="",NA(),IF(OR(C14="Smelter not listed",C14="Smelter not yet identified"),MATCH($B14&amp;$D14,'Smelter Look-up'!$J:$J,0),MATCH($B14&amp;$C14,'Smelter Look-up'!$J:$J,0)))</f>
        <v>406</v>
      </c>
      <c r="X14" s="227">
        <f t="shared" ca="1" si="3"/>
        <v>0</v>
      </c>
      <c r="AB14" s="228" t="str">
        <f t="shared" ca="1" si="4"/>
        <v>TinAurubis Berango</v>
      </c>
    </row>
    <row r="15" spans="1:34" s="227" customFormat="1" ht="20.100000000000001" customHeight="1">
      <c r="A15" s="262" t="s">
        <v>779</v>
      </c>
      <c r="B15" s="182" t="str">
        <f ca="1">IF(LEN(A15)=0,"",INDEX('Smelter Look-up'!$A:$A,MATCH($A15,'Smelter Look-up'!$E:$E,0)))</f>
        <v>Tin</v>
      </c>
      <c r="C15" s="186" t="str">
        <f ca="1">IF(LEN(A15)=0,"",INDEX('Smelter Look-up'!$C:$C,MATCH($A15,'Smelter Look-up'!$E:$E,0)))</f>
        <v>Thaisarco</v>
      </c>
      <c r="D15" s="230"/>
      <c r="E15" s="182" t="str">
        <f ca="1">IF(ISERROR($V15),"",OFFSET('Smelter Look-up'!$D$4,$V15-4,0)&amp;"")</f>
        <v>THAILAND</v>
      </c>
      <c r="F15" s="182" t="str">
        <f ca="1">IF(ISERROR($V15),"",OFFSET('Smelter Look-up'!$E$4,$V15-4,0))</f>
        <v>CID001898</v>
      </c>
      <c r="G15" s="182" t="str">
        <f ca="1">IF(C15=$X$4,IF(ISERROR($V15),"Enter smelter details","RMI"),IF(ISERROR($V15),"",OFFSET('Smelter Look-up'!$F$4,$V15-4,0)))</f>
        <v>RMI</v>
      </c>
      <c r="H15" s="183">
        <f ca="1">IF(ISERROR($V15),"",OFFSET('Smelter Look-up'!$G$4,$V15-4,0))</f>
        <v>0</v>
      </c>
      <c r="I15" s="184" t="str">
        <f ca="1">IF(ISERROR($V15),"",OFFSET('Smelter Look-up'!$H$4,$V15-4,0))</f>
        <v>Amphur Muang</v>
      </c>
      <c r="J15" s="184" t="str">
        <f ca="1">IF(ISERROR($V15),"",OFFSET('Smelter Look-up'!$I$4,$V15-4,0))</f>
        <v>Phuket</v>
      </c>
      <c r="K15" s="224"/>
      <c r="L15" s="224"/>
      <c r="M15" s="224"/>
      <c r="N15" s="224"/>
      <c r="O15" s="224"/>
      <c r="P15" s="185"/>
      <c r="Q15" s="225"/>
      <c r="R15" s="182" t="str">
        <f ca="1">IF(ISERROR($V15),"",OFFSET('Smelter Look-up'!$C$4,$V15-4,0)&amp;"")</f>
        <v>Thaisarco</v>
      </c>
      <c r="S15" s="181" t="str">
        <f t="shared" ca="1" si="2"/>
        <v>TH</v>
      </c>
      <c r="T15" s="181" t="str">
        <f ca="1">IF(B15="","",IF(ISERROR(MATCH($J15,SorP!$B$1:$B$6226,0)),"",INDIRECT("'SorP'!$A$"&amp;MATCH($S15&amp;$J15,SorP!C:C,0))))</f>
        <v>TH-83</v>
      </c>
      <c r="U15" s="201"/>
      <c r="V15" s="226">
        <f ca="1">IF(C15="",NA(),IF(OR(C15="Smelter not listed",C15="Smelter not yet identified"),MATCH($B15&amp;$D15,'Smelter Look-up'!$J:$J,0),MATCH($B15&amp;$C15,'Smelter Look-up'!$J:$J,0)))</f>
        <v>547</v>
      </c>
      <c r="X15" s="227">
        <f t="shared" ca="1" si="3"/>
        <v>0</v>
      </c>
      <c r="AB15" s="228" t="str">
        <f t="shared" ca="1" si="4"/>
        <v>TinThaisarco</v>
      </c>
    </row>
    <row r="16" spans="1:34" s="227" customFormat="1" ht="20.100000000000001" customHeight="1">
      <c r="A16" s="262" t="s">
        <v>781</v>
      </c>
      <c r="B16" s="182" t="str">
        <f ca="1">IF(LEN(A16)=0,"",INDEX('Smelter Look-up'!$A:$A,MATCH($A16,'Smelter Look-up'!$E:$E,0)))</f>
        <v>Tin</v>
      </c>
      <c r="C16" s="186" t="str">
        <f ca="1">IF(LEN(A16)=0,"",INDEX('Smelter Look-up'!$C:$C,MATCH($A16,'Smelter Look-up'!$E:$E,0)))</f>
        <v>Yunnan Chengfeng Non-ferrous Metals Co., Ltd.</v>
      </c>
      <c r="D16" s="230"/>
      <c r="E16" s="182" t="str">
        <f ca="1">IF(ISERROR($V16),"",OFFSET('Smelter Look-up'!$D$4,$V16-4,0)&amp;"")</f>
        <v>CHINA</v>
      </c>
      <c r="F16" s="182" t="str">
        <f ca="1">IF(ISERROR($V16),"",OFFSET('Smelter Look-up'!$E$4,$V16-4,0))</f>
        <v>CID002158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Yunnan Chengfeng Non-ferrous Metals Co., Ltd.</v>
      </c>
      <c r="S16" s="181" t="str">
        <f t="shared" ca="1" si="2"/>
        <v>CN</v>
      </c>
      <c r="T16" s="181" t="str">
        <f ca="1">IF(B16="","",IF(ISERROR(MATCH($J16,SorP!$B$1:$B$6226,0)),"",INDIRECT("'SorP'!$A$"&amp;MATCH($S16&amp;$J16,SorP!C:C,0))))</f>
        <v>CN-YN</v>
      </c>
      <c r="U16" s="201"/>
      <c r="V16" s="226">
        <f ca="1">IF(C16="",NA(),IF(OR(C16="Smelter not listed",C16="Smelter not yet identified"),MATCH($B16&amp;$D16,'Smelter Look-up'!$J:$J,0),MATCH($B16&amp;$C16,'Smelter Look-up'!$J:$J,0)))</f>
        <v>565</v>
      </c>
      <c r="X16" s="227">
        <f t="shared" ca="1" si="3"/>
        <v>0</v>
      </c>
      <c r="AB16" s="228" t="str">
        <f t="shared" ca="1" si="4"/>
        <v>TinYunnan Chengfeng Non-ferrous Metals Co., Ltd.</v>
      </c>
    </row>
    <row r="17" spans="1:28" s="227" customFormat="1" ht="20.100000000000001" customHeight="1">
      <c r="A17" s="181" t="s">
        <v>794</v>
      </c>
      <c r="B17" s="182" t="str">
        <f ca="1">IF(LEN(A17)=0,"",INDEX('Smelter Look-up'!$A:$A,MATCH($A17,'Smelter Look-up'!$E:$E,0)))</f>
        <v>Tin</v>
      </c>
      <c r="C17" s="186" t="str">
        <f ca="1">IF(LEN(A17)=0,"",INDEX('Smelter Look-up'!$C:$C,MATCH($A17,'Smelter Look-up'!$E:$E,0)))</f>
        <v>PT Timah Tbk Kundur</v>
      </c>
      <c r="D17" s="230"/>
      <c r="E17" s="182" t="str">
        <f ca="1">IF(ISERROR($V17),"",OFFSET('Smelter Look-up'!$D$4,$V17-4,0)&amp;"")</f>
        <v>INDONESIA</v>
      </c>
      <c r="F17" s="182" t="str">
        <f ca="1">IF(ISERROR($V17),"",OFFSET('Smelter Look-up'!$E$4,$V17-4,0))</f>
        <v>CID001477</v>
      </c>
      <c r="G17" s="182" t="str">
        <f ca="1">IF(C17=$X$4,IF(ISERROR($V17),"Enter smelter details","RMI"),IF(ISERROR($V17),"",OFFSET('Smelter Look-up'!$F$4,$V17-4,0)))</f>
        <v>RMI</v>
      </c>
      <c r="H17" s="183">
        <f ca="1">IF(ISERROR($V17),"",OFFSET('Smelter Look-up'!$G$4,$V17-4,0))</f>
        <v>0</v>
      </c>
      <c r="I17" s="184" t="str">
        <f ca="1">IF(ISERROR($V17),"",OFFSET('Smelter Look-up'!$H$4,$V17-4,0))</f>
        <v>Kundur</v>
      </c>
      <c r="J17" s="184" t="str">
        <f ca="1">IF(ISERROR($V17),"",OFFSET('Smelter Look-up'!$I$4,$V17-4,0))</f>
        <v>Riau</v>
      </c>
      <c r="K17" s="224"/>
      <c r="L17" s="224"/>
      <c r="M17" s="224"/>
      <c r="N17" s="224"/>
      <c r="O17" s="224"/>
      <c r="P17" s="185"/>
      <c r="Q17" s="225"/>
      <c r="R17" s="182" t="str">
        <f ca="1">IF(ISERROR($V17),"",OFFSET('Smelter Look-up'!$C$4,$V17-4,0)&amp;"")</f>
        <v>PT Timah Tbk Kundur</v>
      </c>
      <c r="S17" s="181" t="str">
        <f t="shared" ca="1" si="2"/>
        <v>ID</v>
      </c>
      <c r="T17" s="181" t="str">
        <f ca="1">IF(B17="","",IF(ISERROR(MATCH($J17,SorP!$B$1:$B$6226,0)),"",INDIRECT("'SorP'!$A$"&amp;MATCH($S17&amp;$J17,SorP!C:C,0))))</f>
        <v>ID-RI</v>
      </c>
      <c r="U17" s="201"/>
      <c r="V17" s="226">
        <f ca="1">IF(C17="",NA(),IF(OR(C17="Smelter not listed",C17="Smelter not yet identified"),MATCH($B17&amp;$D17,'Smelter Look-up'!$J:$J,0),MATCH($B17&amp;$C17,'Smelter Look-up'!$J:$J,0)))</f>
        <v>532</v>
      </c>
      <c r="X17" s="227">
        <f t="shared" ca="1" si="3"/>
        <v>0</v>
      </c>
      <c r="AB17" s="228" t="str">
        <f t="shared" ca="1" si="4"/>
        <v>TinPT Timah Tbk Kundur</v>
      </c>
    </row>
    <row r="18" spans="1:28" s="227" customFormat="1" ht="20.25">
      <c r="A18" s="181" t="s">
        <v>15068</v>
      </c>
      <c r="B18" s="182" t="str">
        <f ca="1">IF(LEN(A18)=0,"",INDEX('Smelter Look-up'!$A:$A,MATCH($A18,'Smelter Look-up'!$E:$E,0)))</f>
        <v>Tin</v>
      </c>
      <c r="C18" s="186" t="str">
        <f ca="1">IF(LEN(A18)=0,"",INDEX('Smelter Look-up'!$C:$C,MATCH($A18,'Smelter Look-up'!$E:$E,0)))</f>
        <v>Fabrica Auricchio Industria e Comercio Ltda.</v>
      </c>
      <c r="D18" s="230"/>
      <c r="E18" s="182" t="str">
        <f ca="1">IF(ISERROR($V18),"",OFFSET('Smelter Look-up'!$D$4,$V18-4,0)&amp;"")</f>
        <v>BRAZIL</v>
      </c>
      <c r="F18" s="182" t="s">
        <v>15068</v>
      </c>
      <c r="G18" s="182" t="str">
        <f ca="1">IF(C18=$X$4,IF(ISERROR($V18),"Enter smelter details","RMI"),IF(ISERROR($V18),"",OFFSET('Smelter Look-up'!$F$4,$V18-4,0)))</f>
        <v>RMI</v>
      </c>
      <c r="H18" s="183">
        <f ca="1">IF(ISERROR($V18),"",OFFSET('Smelter Look-up'!$G$4,$V18-4,0))</f>
        <v>0</v>
      </c>
      <c r="I18" s="184" t="str">
        <f ca="1">IF(ISERROR($V18),"",OFFSET('Smelter Look-up'!$H$4,$V18-4,0))</f>
        <v>Mogi das Cruzes</v>
      </c>
      <c r="J18" s="184" t="str">
        <f ca="1">IF(ISERROR($V18),"",OFFSET('Smelter Look-up'!$I$4,$V18-4,0))</f>
        <v>São Paulo</v>
      </c>
      <c r="K18" s="224"/>
      <c r="L18" s="224"/>
      <c r="M18" s="224"/>
      <c r="N18" s="224"/>
      <c r="O18" s="224"/>
      <c r="P18" s="185"/>
      <c r="Q18" s="225"/>
      <c r="R18" s="182" t="str">
        <f ca="1">IF(ISERROR($V18),"",OFFSET('Smelter Look-up'!$C$4,$V18-4,0)&amp;"")</f>
        <v>Fabrica Auricchio Industria e Comercio Ltda.</v>
      </c>
      <c r="S18" s="181" t="str">
        <f t="shared" ca="1" si="2"/>
        <v>BR</v>
      </c>
      <c r="T18" s="181" t="str">
        <f ca="1">IF(B18="","",IF(ISERROR(MATCH($J18,SorP!$B$1:$B$6226,0)),"",INDIRECT("'SorP'!$A$"&amp;MATCH($S18&amp;$J18,SorP!C:C,0))))</f>
        <v>BR-SP</v>
      </c>
      <c r="U18" s="201"/>
      <c r="V18" s="226">
        <f ca="1">IF(C18="",NA(),IF(OR(C18="Smelter not listed",C18="Smelter not yet identified"),MATCH($B18&amp;$D18,'Smelter Look-up'!$J:$J,0),MATCH($B18&amp;$C18,'Smelter Look-up'!$J:$J,0)))</f>
        <v>441</v>
      </c>
      <c r="X18" s="227">
        <f t="shared" ca="1" si="3"/>
        <v>0</v>
      </c>
      <c r="AB18" s="228" t="str">
        <f t="shared" ca="1" si="4"/>
        <v>TinFabrica Auricchio Industria e Comercio Ltda.</v>
      </c>
    </row>
    <row r="19" spans="1:28" s="227" customFormat="1" ht="20.25">
      <c r="A19" s="181" t="s">
        <v>15084</v>
      </c>
      <c r="B19" s="182" t="str">
        <f ca="1">IF(LEN(A19)=0,"",INDEX('Smelter Look-up'!$A:$A,MATCH($A19,'Smelter Look-up'!$E:$E,0)))</f>
        <v>Tin</v>
      </c>
      <c r="C19" s="186" t="str">
        <f ca="1">IF(LEN(A19)=0,"",INDEX('Smelter Look-up'!$C:$C,MATCH($A19,'Smelter Look-up'!$E:$E,0)))</f>
        <v>PT Stanindo Inti Perkasa</v>
      </c>
      <c r="D19" s="230"/>
      <c r="E19" s="182" t="str">
        <f ca="1">IF(ISERROR($V19),"",OFFSET('Smelter Look-up'!$D$4,$V19-4,0)&amp;"")</f>
        <v>INDONESIA</v>
      </c>
      <c r="F19" s="182" t="str">
        <f ca="1">IF(ISERROR($V19),"",OFFSET('Smelter Look-up'!$E$4,$V19-4,0))</f>
        <v>CID001468</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4"/>
      <c r="L19" s="224"/>
      <c r="M19" s="224"/>
      <c r="N19" s="224"/>
      <c r="O19" s="224"/>
      <c r="P19" s="185"/>
      <c r="Q19" s="225"/>
      <c r="R19" s="182" t="str">
        <f ca="1">IF(ISERROR($V19),"",OFFSET('Smelter Look-up'!$C$4,$V19-4,0)&amp;"")</f>
        <v>PT Stanindo Inti Perkasa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528</v>
      </c>
      <c r="X19" s="227">
        <f t="shared" ca="1" si="3"/>
        <v>0</v>
      </c>
      <c r="AB19" s="228" t="str">
        <f t="shared" ca="1" si="4"/>
        <v>TinPT Stanindo Inti Perkasa</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F3299C0-2B99-44A5-A487-43BBA19C299C}"/>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HAMMOND MANUFACTURING COMPANY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Ross Hammond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rnhammond@hammfg.com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1 519 886 7170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Ross Hammond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rnhammond@hammfg.com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45504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https://cdn.hammfg.com/compliance/conflict-minerals/conflict-minerals-policy-2019.pdf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List'!AB$5:AB$2503,"Gold?*")&gt;0),0,1)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7" sqref="B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15864</v>
      </c>
      <c r="C6" s="98"/>
      <c r="D6" s="98"/>
      <c r="E6" s="276"/>
    </row>
    <row r="7" spans="1:6" ht="15.75">
      <c r="A7" s="129"/>
      <c r="B7" s="274" t="s">
        <v>15864</v>
      </c>
      <c r="C7" s="98"/>
      <c r="D7" s="98"/>
      <c r="E7" s="276"/>
    </row>
    <row r="8" spans="1:6" ht="15.75">
      <c r="A8" s="129"/>
      <c r="B8" s="274" t="s">
        <v>15864</v>
      </c>
      <c r="C8" s="98"/>
      <c r="D8" s="98"/>
      <c r="E8" s="276"/>
    </row>
    <row r="9" spans="1:6" ht="15.75">
      <c r="A9" s="129"/>
      <c r="B9" s="274" t="s">
        <v>15864</v>
      </c>
      <c r="C9" s="98"/>
      <c r="D9" s="98"/>
      <c r="E9" s="276"/>
    </row>
    <row r="10" spans="1:6" ht="15.75">
      <c r="A10" s="129"/>
      <c r="B10" s="274" t="s">
        <v>15864</v>
      </c>
      <c r="C10" s="98"/>
      <c r="D10" s="98"/>
      <c r="E10" s="276"/>
    </row>
    <row r="11" spans="1:6" ht="15.75">
      <c r="A11" s="129"/>
      <c r="B11" s="274" t="s">
        <v>15864</v>
      </c>
      <c r="C11" s="98"/>
      <c r="D11" s="98"/>
      <c r="E11" s="276"/>
    </row>
    <row r="12" spans="1:6" ht="15.75">
      <c r="A12" s="129"/>
      <c r="B12" s="274" t="s">
        <v>15864</v>
      </c>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Ross N. Hammond</cp:lastModifiedBy>
  <cp:lastPrinted>2015-04-21T20:47:43Z</cp:lastPrinted>
  <dcterms:created xsi:type="dcterms:W3CDTF">2010-06-21T21:00:23Z</dcterms:created>
  <dcterms:modified xsi:type="dcterms:W3CDTF">2024-07-31T13:17:57Z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