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8_{8C31DCEB-CC7B-4994-BD8E-361EEEE10EB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X17" i="5"/>
  <c r="X18" i="5"/>
  <c r="X20" i="5"/>
  <c r="X21"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R20" i="5"/>
  <c r="F20" i="5"/>
  <c r="H20" i="5"/>
  <c r="I20" i="5"/>
  <c r="F21" i="5"/>
  <c r="R21" i="5"/>
  <c r="H22" i="5"/>
  <c r="F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AB17" i="5"/>
  <c r="AB18"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<sst xmlns="http://schemas.openxmlformats.org/spreadsheetml/2006/main" count="22557" uniqueCount="15890">
  <si>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</si>
  <si>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</si>
  <si>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</si>
  <si>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</si>
  <si>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</si>
  <si>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</si>
  <si>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</si>
  <si>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</si>
  <si>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</si>
  <si>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</si>
  <si>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</si>
  <si>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</si>
  <si>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</si>
  <si>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</si>
  <si>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</si>
  <si>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</si>
  <si>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</si>
  <si>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</si>
  <si>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</si>
  <si>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</si>
  <si>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</si>
  <si>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</si>
  <si>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</si>
  <si>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</si>
  <si>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</si>
  <si>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</si>
  <si>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</si>
  <si>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</si>
  <si>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</si>
  <si>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</si>
  <si>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</si>
  <si>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</si>
  <si>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</si>
  <si>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</si>
  <si>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</si>
  <si>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</si>
  <si>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</si>
  <si>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</si>
  <si>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</si>
  <si>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</si>
  <si>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</si>
  <si>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</si>
  <si>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</si>
  <si>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</si>
  <si>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</si>
  <si>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</si>
  <si>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</si>
  <si>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</si>
  <si>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</si>
  <si>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</si>
  <si>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</si>
  <si>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</si>
  <si>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</si>
  <si>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</si>
  <si>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</si>
  <si>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</si>
  <si>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</si>
  <si>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</si>
  <si>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</si>
  <si>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</si>
  <si>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</si>
  <si>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</si>
  <si>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</si>
  <si>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</si>
  <si>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</si>
  <si>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</si>
  <si>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</si>
  <si>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</si>
  <si>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</si>
  <si>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</si>
  <si>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</si>
  <si>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</si>
  <si>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</si>
  <si>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</si>
  <si>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</si>
  <si>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</si>
  <si>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</si>
  <si>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</si>
  <si>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</si>
  <si>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</si>
  <si>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</si>
  <si>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</si>
  <si>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</si>
  <si>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</si>
  <si>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</si>
  <si>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</si>
  <si>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</si>
  <si>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</si>
  <si>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</si>
  <si>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</si>
  <si>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</si>
  <si>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</si>
  <si>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</si>
  <si>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</si>
  <si>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</si>
  <si>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</si>
  <si>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</si>
  <si>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</si>
  <si>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</si>
  <si>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</si>
  <si>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</si>
  <si>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</si>
  <si>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</si>
  <si>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</si>
  <si>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</si>
  <si>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</si>
  <si>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</si>
  <si>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</si>
  <si>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</si>
  <si>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</si>
  <si>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</si>
  <si>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</si>
  <si>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</si>
  <si>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</si>
  <si>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</si>
  <si>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</si>
  <si>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</si>
  <si>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</si>
  <si>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</si>
  <si>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</si>
  <si>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</si>
  <si>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</si>
  <si>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</si>
  <si>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</si>
  <si>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</si>
  <si>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</si>
  <si>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</si>
  <si>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</si>
  <si>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</si>
  <si>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</si>
  <si>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</si>
  <si>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</si>
  <si>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</si>
  <si>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</si>
  <si>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</si>
  <si>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</si>
  <si>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</si>
  <si>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</si>
  <si>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</si>
  <si>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</si>
  <si>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</si>
  <si>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</si>
  <si>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</si>
  <si>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</si>
  <si>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</si>
  <si>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</si>
  <si>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</si>
  <si>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</si>
  <si>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</si>
  <si>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</si>
  <si>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</si>
  <si>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</si>
  <si>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</si>
  <si>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</si>
  <si>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</si>
  <si>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</si>
  <si>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</si>
  <si>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</si>
  <si>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</si>
  <si>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</si>
  <si>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</si>
  <si>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</si>
  <si>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</si>
  <si>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</si>
  <si>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</si>
  <si>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</si>
  <si>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</si>
  <si>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</si>
  <si>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</si>
  <si>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</si>
  <si>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</si>
  <si>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</si>
  <si>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</si>
  <si>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</si>
  <si>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</si>
  <si>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</si>
  <si>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</si>
  <si>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</si>
  <si>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</si>
  <si>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</si>
  <si>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</si>
  <si>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</si>
  <si>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</si>
  <si>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</si>
  <si>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</si>
  <si>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</si>
  <si>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</si>
  <si>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</si>
  <si>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</si>
  <si>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</si>
  <si>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</si>
  <si>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</si>
  <si>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</si>
  <si>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</si>
  <si>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</si>
  <si>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</si>
  <si>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</si>
  <si>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</si>
  <si>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</si>
  <si>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</si>
  <si>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</si>
  <si>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</si>
  <si>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</si>
  <si>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</si>
  <si>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</si>
  <si>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</si>
  <si>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</si>
  <si>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</si>
  <si>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</si>
  <si>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</si>
  <si>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</si>
  <si>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</si>
  <si>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</si>
  <si>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</si>
  <si>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</si>
  <si>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</si>
  <si>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</si>
  <si>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</si>
  <si>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</si>
  <si>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</si>
  <si>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</si>
  <si>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</si>
  <si>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</si>
  <si>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</si>
  <si>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</si>
  <si>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</si>
  <si>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</si>
  <si>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</si>
  <si>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</si>
  <si>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</si>
  <si>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</si>
  <si>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</si>
  <si>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</si>
  <si>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</si>
  <si>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</si>
  <si>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</si>
  <si>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</si>
  <si>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</si>
  <si>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</si>
  <si>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</si>
  <si>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</si>
  <si>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</si>
  <si>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</si>
  <si>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</si>
  <si>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</si>
  <si>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</si>
  <si>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</si>
  <si>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</si>
  <si>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</si>
  <si>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</si>
  <si>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</si>
  <si>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</si>
  <si>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</si>
  <si>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</si>
  <si>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</si>
  <si>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</si>
  <si>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</si>
  <si>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</si>
  <si>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</si>
  <si>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</si>
  <si>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</si>
  <si>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</si>
  <si>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</si>
  <si>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</si>
  <si>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</si>
  <si>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</si>
  <si>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</si>
  <si>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</si>
  <si>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</si>
  <si>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</si>
  <si>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</si>
  <si>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</si>
  <si>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</si>
  <si>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</si>
  <si>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</si>
  <si>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</si>
  <si>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</si>
  <si>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</si>
  <si>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</si>
  <si>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</si>
  <si>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</si>
  <si>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</si>
  <si>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</si>
  <si>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</si>
  <si>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</si>
  <si>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</si>
  <si>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</si>
  <si>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</si>
  <si>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</si>
  <si>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</si>
  <si>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</si>
  <si>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</si>
  <si>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</si>
  <si>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</si>
  <si>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</si>
  <si>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</si>
  <si>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</si>
  <si>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</si>
  <si>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</si>
  <si>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</si>
  <si>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</si>
  <si>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</si>
  <si>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</si>
  <si>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</si>
  <si>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</si>
  <si>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</si>
  <si>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</si>
  <si>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</si>
  <si>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</si>
  <si>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</si>
  <si>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</si>
  <si>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</si>
  <si>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</si>
  <si>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</si>
  <si>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</si>
  <si>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</si>
  <si>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</si>
  <si>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</si>
  <si>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</si>
  <si>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</si>
  <si>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</si>
  <si>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</si>
  <si>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</si>
  <si>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</si>
  <si>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</si>
  <si>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</si>
  <si>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</si>
  <si>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</si>
  <si>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</si>
  <si>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</si>
  <si>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</si>
  <si>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</si>
  <si>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</si>
  <si>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</si>
  <si>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</si>
  <si>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</si>
  <si>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</si>
  <si>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</si>
  <si>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</si>
  <si>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</si>
  <si>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</si>
  <si>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</si>
  <si>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</si>
  <si>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</si>
  <si>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</si>
  <si>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</si>
  <si>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</si>
  <si>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</si>
  <si>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</si>
  <si>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</si>
  <si>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</si>
  <si>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</si>
  <si>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</si>
  <si>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</si>
  <si>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</si>
  <si>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</si>
  <si>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</si>
  <si>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</si>
  <si>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</si>
  <si>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</si>
  <si>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</si>
  <si>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</si>
  <si>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</si>
  <si>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</si>
  <si>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</si>
  <si>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</si>
  <si>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</si>
  <si>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</si>
  <si>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</si>
  <si>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</si>
  <si>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</si>
  <si>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</si>
  <si>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</si>
  <si>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</si>
  <si>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</si>
  <si>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</si>
  <si>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</si>
  <si>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</si>
  <si>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</si>
  <si>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</si>
  <si>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</si>
  <si>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</si>
  <si>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</si>
  <si>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</si>
  <si>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</si>
  <si>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</si>
  <si>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</si>
  <si>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</si>
  <si>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</si>
  <si>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</si>
  <si>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</si>
  <si>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</si>
  <si>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</si>
  <si>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</si>
  <si>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</si>
  <si>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</si>
  <si>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</si>
  <si>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</si>
  <si>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</si>
  <si>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</si>
  <si>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</si>
  <si>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</si>
  <si>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</si>
  <si>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</si>
  <si>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</si>
  <si>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</si>
  <si>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</si>
  <si>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</si>
  <si>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</si>
  <si>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</si>
  <si>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</si>
  <si>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</si>
  <si>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</si>
  <si>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</si>
  <si>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</si>
  <si>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</si>
  <si>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</si>
  <si>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</si>
  <si>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</si>
  <si>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</si>
  <si>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</si>
  <si>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</si>
  <si>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</si>
  <si>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</si>
  <si>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</si>
  <si>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</si>
  <si>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</si>
  <si>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</si>
  <si>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</si>
  <si>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</si>
  <si>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</si>
  <si>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</si>
  <si>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</si>
  <si>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</si>
  <si>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</si>
  <si>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</si>
  <si>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</si>
  <si>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</si>
  <si>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</si>
  <si>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</si>
  <si>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</si>
  <si>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</si>
  <si>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</si>
  <si>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</si>
  <si>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</si>
  <si>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</si>
  <si>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</si>
  <si>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</si>
  <si>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</si>
  <si>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</si>
  <si>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</si>
  <si>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</si>
  <si>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</si>
  <si>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</si>
  <si>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</si>
  <si>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</si>
  <si>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</si>
  <si>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</si>
  <si>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</si>
  <si>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</si>
  <si>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</si>
  <si>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</si>
  <si>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</si>
  <si>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</si>
  <si>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</si>
  <si>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</si>
  <si>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</si>
  <si>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</si>
  <si>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</si>
  <si>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</si>
  <si>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</si>
  <si>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</si>
  <si>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</si>
  <si>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</si>
  <si>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</si>
  <si>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</si>
  <si>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</si>
  <si>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</si>
  <si>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</si>
  <si>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</si>
  <si>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</si>
  <si>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</si>
  <si>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</si>
  <si>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</si>
  <si>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</si>
  <si>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</si>
  <si>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</si>
  <si>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</si>
  <si>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</si>
  <si>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</si>
  <si>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</si>
  <si>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</si>
  <si>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</si>
  <si>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</si>
  <si>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</si>
  <si>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</si>
  <si>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</si>
  <si>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</si>
  <si>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</si>
  <si>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</si>
  <si>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</si>
  <si>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</si>
  <si>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</si>
  <si>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</si>
  <si>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</si>
  <si>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</si>
  <si>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</si>
  <si>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</si>
  <si>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</si>
  <si>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</si>
  <si>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</si>
  <si>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</si>
  <si>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</si>
  <si>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</si>
  <si>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</si>
  <si>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</si>
  <si>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</si>
  <si>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</si>
  <si>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</si>
  <si>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</si>
  <si>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</si>
  <si>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</si>
  <si>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</si>
  <si>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</si>
  <si>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</si>
  <si>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</si>
  <si>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</si>
  <si>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</si>
  <si>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</si>
  <si>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</si>
  <si>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</si>
  <si>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</si>
  <si>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</si>
  <si>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</si>
  <si>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</si>
  <si>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</si>
  <si>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</si>
  <si>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</si>
  <si>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</si>
  <si>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</si>
  <si>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</si>
  <si>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</si>
  <si>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</si>
  <si>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</si>
  <si>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</si>
  <si>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</si>
  <si>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</si>
  <si>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</si>
  <si>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</si>
  <si>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</si>
  <si>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</si>
  <si>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</si>
  <si>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</si>
  <si>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</si>
  <si>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</si>
  <si>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</si>
  <si>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</si>
  <si>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</si>
  <si>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</si>
  <si>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</si>
  <si>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</si>
  <si>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</si>
  <si>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</si>
  <si>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</si>
  <si>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</si>
  <si>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</si>
  <si>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</si>
  <si>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</si>
  <si>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</si>
  <si>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</si>
  <si>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</si>
  <si>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</si>
  <si>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</si>
  <si>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</si>
  <si>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</si>
  <si>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</si>
  <si>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</si>
  <si>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</si>
  <si>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</si>
  <si>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</si>
  <si>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</si>
  <si>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</si>
  <si>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</si>
  <si>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</si>
  <si>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</si>
  <si>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</si>
  <si>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</si>
  <si>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</si>
  <si>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</si>
  <si>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</si>
  <si>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</si>
  <si>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</si>
  <si>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</si>
  <si>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</si>
  <si>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</si>
  <si>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</si>
  <si>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</si>
  <si>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</si>
  <si>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</si>
  <si>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</si>
  <si>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</si>
  <si>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</si>
  <si>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</si>
  <si>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</si>
  <si>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</si>
  <si>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</si>
  <si>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</si>
  <si>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</si>
  <si>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</si>
  <si>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</si>
  <si>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</si>
  <si>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</si>
  <si>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</si>
  <si>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</si>
  <si>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</si>
  <si>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</si>
  <si>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</si>
  <si>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</si>
  <si>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</si>
  <si>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</si>
  <si>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</si>
  <si>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</si>
  <si>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</si>
  <si>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</si>
  <si>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</si>
  <si>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</si>
  <si>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</si>
  <si>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</si>
  <si>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</si>
  <si>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</si>
  <si>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</si>
  <si>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</si>
  <si>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</si>
  <si>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</si>
  <si>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</si>
  <si>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</si>
  <si>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</si>
  <si>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</si>
  <si>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</si>
  <si>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</si>
  <si>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</si>
  <si>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</si>
  <si>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</si>
  <si>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</si>
  <si>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</si>
  <si>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</si>
  <si>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</si>
  <si>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</si>
  <si>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</si>
  <si>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</si>
  <si>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</si>
  <si>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</si>
  <si>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</si>
  <si>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</si>
  <si>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</si>
  <si>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</si>
  <si>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</si>
  <si>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</si>
  <si>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</si>
  <si>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</si>
  <si>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</si>
  <si>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</si>
  <si>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</si>
  <si>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</si>
  <si>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</si>
  <si>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</si>
  <si>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</si>
  <si>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</si>
  <si>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</si>
  <si>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</si>
  <si>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</si>
  <si>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</si>
  <si>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</si>
  <si>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</si>
  <si>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</si>
  <si>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</si>
  <si>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</si>
  <si>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</si>
  <si>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</si>
  <si>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</si>
  <si>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</si>
  <si>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</si>
  <si>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</si>
  <si>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</si>
  <si>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</si>
  <si>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</si>
  <si>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</si>
  <si>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</si>
  <si>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</si>
  <si>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</si>
  <si>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</si>
  <si>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</si>
  <si>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</si>
  <si>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</si>
  <si>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</si>
  <si>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</si>
  <si>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</si>
  <si>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</si>
  <si>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</si>
  <si>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</si>
  <si>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</si>
  <si>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</si>
  <si>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</si>
  <si>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</si>
  <si>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</si>
  <si>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</si>
  <si>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</si>
  <si>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</si>
  <si>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</si>
  <si>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</si>
  <si>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</si>
  <si>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</si>
  <si>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</si>
  <si>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</si>
  <si>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</si>
  <si>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</si>
  <si>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</si>
  <si>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</si>
  <si>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</si>
  <si>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</si>
  <si>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</si>
  <si>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</si>
  <si>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</si>
  <si>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</si>
  <si>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</si>
  <si>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</si>
  <si>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</si>
  <si>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</si>
  <si>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</si>
  <si>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</si>
  <si>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</si>
  <si>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</si>
  <si>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</si>
  <si>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</si>
  <si>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</si>
  <si>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</si>
  <si>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</si>
  <si>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</si>
  <si>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</si>
  <si>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</si>
  <si>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</si>
  <si>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</si>
  <si>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</si>
  <si>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</si>
  <si>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</si>
  <si>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</si>
  <si>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</si>
  <si>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</si>
  <si>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</si>
  <si>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</si>
  <si>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</si>
  <si>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</si>
  <si>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</si>
  <si>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</si>
  <si>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</si>
  <si>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</si>
  <si>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</si>
  <si>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</si>
  <si>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</si>
  <si>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</si>
  <si>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</si>
  <si>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</si>
  <si>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</si>
  <si>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</si>
  <si>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</si>
  <si>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</si>
  <si>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</si>
  <si>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</si>
  <si>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</si>
  <si>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</si>
  <si>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</si>
  <si>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</si>
  <si>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</si>
  <si>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</si>
  <si>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</si>
  <si>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</si>
  <si>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</si>
  <si>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</si>
  <si>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</si>
  <si>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</si>
  <si>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</si>
  <si>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</si>
  <si>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</si>
  <si>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</si>
  <si>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</si>
  <si>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</si>
  <si>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</si>
  <si>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</si>
  <si>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</si>
  <si>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</si>
  <si>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</si>
  <si>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</si>
  <si>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</si>
  <si>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</si>
  <si>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</si>
  <si>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</si>
  <si>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</si>
  <si>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</si>
  <si>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</si>
  <si>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</si>
  <si>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</si>
  <si>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</si>
  <si>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</si>
  <si>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</si>
  <si>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</si>
  <si>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</si>
  <si>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</si>
  <si>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</si>
  <si>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</si>
  <si>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</si>
  <si>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</si>
  <si>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</si>
  <si>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</si>
  <si>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</si>
  <si>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</si>
  <si>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</si>
  <si>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</si>
  <si>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</si>
  <si>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</si>
  <si>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</si>
  <si>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</si>
  <si>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</si>
  <si>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</si>
  <si>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</si>
  <si>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</si>
  <si>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</si>
  <si>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</si>
  <si>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</si>
  <si>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</si>
  <si>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</si>
  <si>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</si>
  <si>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</si>
  <si>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</si>
  <si>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</si>
  <si>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</si>
  <si>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</si>
  <si>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</si>
  <si>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</si>
  <si>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</si>
  <si>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</si>
  <si>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</si>
  <si>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</si>
  <si>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</si>
  <si>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</si>
  <si>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</si>
  <si>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</si>
  <si>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</si>
  <si>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</si>
  <si>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</si>
  <si>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</si>
  <si>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</si>
  <si>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</si>
  <si>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</si>
  <si>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</si>
  <si>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</si>
  <si>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</si>
  <si>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</si>
  <si>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</si>
  <si>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</si>
  <si>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</si>
  <si>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</si>
  <si>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</si>
  <si>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</si>
  <si>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</si>
  <si>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</si>
  <si>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</si>
  <si>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</si>
  <si>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</si>
  <si>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</si>
  <si>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</si>
  <si>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</si>
  <si>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</si>
  <si>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</si>
  <si>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</si>
  <si>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</si>
  <si>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</si>
  <si>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</si>
  <si>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</si>
  <si>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</si>
  <si>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</si>
  <si>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</si>
  <si>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</si>
  <si>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</si>
  <si>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</si>
  <si>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</si>
  <si>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</si>
  <si>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</si>
  <si>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</si>
  <si>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</si>
  <si>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</si>
  <si>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</si>
  <si>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</si>
  <si>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</si>
  <si>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</si>
  <si>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</si>
  <si>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</si>
  <si>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</si>
  <si>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</si>
  <si>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</si>
  <si>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</si>
  <si>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</si>
  <si>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</si>
  <si>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</si>
  <si>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</si>
  <si>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</si>
  <si>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</si>
  <si>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</si>
  <si>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</si>
  <si>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</si>
  <si>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</si>
  <si>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</si>
  <si>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</si>
  <si>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</si>
  <si>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</si>
  <si>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</si>
  <si>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</si>
  <si>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</si>
  <si>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</si>
  <si>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</si>
  <si>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</si>
  <si>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</si>
  <si>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</si>
  <si>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</si>
  <si>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</si>
  <si>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</si>
  <si>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</si>
  <si>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</si>
  <si>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</si>
  <si>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</si>
  <si>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</si>
  <si>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</si>
  <si>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</si>
  <si>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</si>
  <si>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</si>
  <si>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</si>
  <si>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</si>
  <si>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</si>
  <si>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</si>
  <si>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</si>
  <si>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</si>
  <si>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</si>
  <si>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</si>
  <si>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</si>
  <si>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</si>
  <si>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</si>
  <si>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</si>
  <si>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</si>
  <si>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</si>
  <si>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</si>
  <si>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</si>
  <si>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</si>
  <si>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</si>
  <si>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</si>
  <si>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</si>
  <si>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</si>
  <si>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</si>
  <si>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</si>
  <si>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</si>
  <si>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</si>
  <si>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</si>
  <si>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</si>
  <si>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</si>
  <si>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</si>
  <si>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</si>
  <si>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</si>
  <si>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</si>
  <si>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</si>
  <si>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</si>
  <si>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</si>
  <si>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</si>
  <si>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</si>
  <si>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</si>
  <si>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</si>
  <si>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</si>
  <si>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</si>
  <si>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</si>
  <si>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</si>
  <si>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</si>
  <si>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</si>
  <si>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</si>
  <si>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</si>
  <si>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</si>
  <si>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</si>
  <si>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</si>
  <si>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</si>
  <si>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</si>
  <si>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</si>
  <si>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</si>
  <si>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</si>
  <si>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</si>
  <si>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</si>
  <si>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</si>
  <si>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</si>
  <si>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</si>
  <si>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</si>
  <si>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</si>
  <si>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</si>
  <si>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</si>
  <si>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</si>
  <si>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</si>
  <si>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</si>
  <si>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</si>
  <si>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</si>
  <si>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</si>
  <si>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</si>
  <si>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</si>
  <si>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</si>
  <si>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</si>
  <si>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</si>
  <si>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</si>
  <si>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</si>
  <si>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</si>
  <si>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</si>
  <si>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</si>
  <si>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</si>
  <si>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</si>
  <si>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</si>
  <si>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</si>
  <si>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</si>
  <si>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</si>
  <si>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</si>
  <si>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</si>
  <si>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</si>
  <si>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</si>
  <si>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</si>
  <si>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</si>
  <si>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</si>
  <si>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</si>
  <si>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</si>
  <si>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</si>
  <si>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</si>
  <si>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</si>
  <si>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</si>
  <si>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</si>
  <si>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</si>
  <si>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</si>
  <si>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</si>
  <si>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</si>
  <si>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</si>
  <si>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</si>
  <si>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</si>
  <si>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</si>
  <si>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</si>
  <si>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</si>
  <si>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</si>
  <si>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</si>
  <si>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</si>
  <si>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</si>
  <si>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</si>
  <si>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</si>
  <si>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</si>
  <si>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</si>
  <si>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</si>
  <si>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</si>
  <si>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</si>
  <si>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</si>
  <si>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</si>
  <si>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</si>
  <si>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</si>
  <si>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</si>
  <si>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</si>
  <si>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</si>
  <si>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</si>
  <si>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</si>
  <si>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</si>
  <si>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</si>
  <si>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</si>
  <si>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</si>
  <si>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</si>
  <si>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</si>
  <si>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</si>
  <si>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</si>
  <si>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</si>
  <si>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</si>
  <si>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</si>
  <si>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</si>
  <si>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</si>
  <si>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</si>
  <si>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</si>
  <si>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</si>
  <si>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</si>
  <si>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</si>
  <si>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</si>
  <si>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</si>
  <si>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</si>
  <si>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</si>
  <si>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</si>
  <si>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</si>
  <si>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</si>
  <si>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</si>
  <si>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</si>
  <si>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</si>
  <si>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</si>
  <si>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</si>
  <si>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</si>
  <si>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</si>
  <si>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</si>
  <si>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</si>
  <si>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</si>
  <si>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</si>
  <si>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</si>
  <si>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</si>
  <si>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</si>
  <si>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</si>
  <si>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</si>
  <si>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</si>
  <si>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</si>
  <si>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</si>
  <si>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</si>
  <si>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</si>
  <si>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</si>
  <si>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</si>
  <si>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</si>
  <si>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</si>
  <si>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</si>
  <si>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</si>
  <si>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</si>
  <si>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</si>
  <si>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</si>
  <si>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</si>
  <si>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</si>
  <si>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</si>
  <si>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</si>
  <si>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</si>
  <si>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</si>
  <si>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</si>
  <si>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</si>
  <si>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</si>
  <si>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</si>
  <si>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</si>
  <si>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</si>
  <si>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</si>
  <si>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</si>
  <si>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</si>
  <si>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</si>
  <si>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</si>
  <si>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</si>
  <si>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</si>
  <si>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</si>
  <si>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</si>
  <si>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</si>
  <si>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</si>
  <si>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</si>
  <si>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</si>
  <si>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</si>
  <si>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</si>
  <si>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</si>
  <si>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</si>
  <si>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</si>
  <si>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</si>
  <si>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</si>
  <si>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</si>
  <si>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</si>
  <si>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</si>
  <si>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</si>
  <si>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</si>
  <si>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</si>
  <si>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</si>
  <si>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</si>
  <si>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</si>
  <si>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</si>
  <si>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</si>
  <si>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</si>
  <si>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</si>
  <si>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</si>
  <si>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</si>
  <si>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</si>
  <si>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</si>
  <si>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</si>
  <si>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</si>
  <si>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</si>
  <si>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</si>
  <si>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</si>
  <si>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</si>
  <si>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</si>
  <si>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</si>
  <si>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</si>
  <si>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</si>
  <si>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</si>
  <si>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</si>
  <si>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</si>
  <si>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</si>
  <si>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</si>
  <si>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</si>
  <si>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</si>
  <si>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</si>
  <si>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</si>
  <si>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</si>
  <si>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</si>
  <si>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</si>
  <si>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</si>
  <si>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</si>
  <si>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</si>
  <si>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</si>
  <si>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</si>
  <si>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</si>
  <si>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</si>
  <si>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</si>
  <si>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</si>
  <si>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</si>
  <si>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</si>
  <si>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</si>
  <si>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</si>
  <si>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</si>
  <si>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</si>
  <si>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</si>
  <si>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</si>
  <si>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</si>
  <si>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</si>
  <si>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</si>
  <si>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</si>
  <si>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</si>
  <si>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</si>
  <si>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</si>
  <si>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</si>
  <si>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</si>
  <si>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</si>
  <si>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</si>
  <si>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</si>
  <si>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</si>
  <si>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</si>
  <si>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</si>
  <si>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</si>
  <si>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</si>
  <si>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</si>
  <si>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</si>
  <si>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</si>
  <si>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</si>
  <si>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</si>
  <si>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</si>
  <si>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</si>
  <si>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</si>
  <si>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</si>
  <si>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</si>
  <si>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</si>
  <si>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</si>
  <si>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</si>
  <si>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</si>
  <si>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</si>
  <si>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</si>
  <si>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</si>
  <si>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</si>
  <si>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</si>
  <si>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</si>
  <si>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</si>
  <si>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</si>
  <si>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</si>
  <si>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</si>
  <si>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</si>
  <si>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</si>
  <si>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</si>
  <si>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</si>
  <si>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</si>
  <si>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</si>
  <si>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</si>
  <si>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</si>
  <si>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</si>
  <si>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</si>
  <si>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</si>
  <si>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</si>
  <si>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</si>
  <si>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</si>
  <si>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</si>
  <si>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</si>
  <si>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</si>
  <si>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</si>
  <si>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</si>
  <si>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</si>
  <si>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</si>
  <si>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</si>
  <si>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</si>
  <si>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</si>
  <si>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</si>
  <si>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</si>
  <si>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</si>
  <si>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</si>
  <si>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</si>
  <si>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</si>
  <si>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</si>
  <si>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</si>
  <si>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</si>
  <si>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</si>
  <si>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</si>
  <si>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</si>
  <si>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</si>
  <si>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</si>
  <si>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</si>
  <si>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</si>
  <si>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</si>
  <si>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</si>
  <si>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</si>
  <si>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</si>
  <si>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</si>
  <si>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</si>
  <si>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</si>
  <si>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</si>
  <si>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</si>
  <si>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</si>
  <si>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</si>
  <si>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</si>
  <si>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</si>
  <si>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</si>
  <si>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</si>
  <si>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</si>
  <si>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</si>
  <si>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</si>
  <si>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</si>
  <si>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</si>
  <si>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</si>
  <si>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</si>
  <si>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</si>
  <si>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</si>
  <si>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</si>
  <si>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</si>
  <si>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</si>
  <si>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</si>
  <si>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</si>
  <si>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</si>
  <si>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</si>
  <si>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</si>
  <si>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</si>
  <si>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</si>
  <si>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</si>
  <si>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</si>
  <si>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</si>
  <si>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</si>
  <si>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</si>
  <si>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</si>
  <si>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</si>
  <si>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</si>
  <si>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</si>
  <si>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</si>
  <si>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</si>
  <si>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</si>
  <si>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</si>
  <si>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</si>
  <si>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</si>
  <si>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</si>
  <si>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</si>
  <si>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</si>
  <si>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</si>
  <si>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</si>
  <si>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</si>
  <si>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</si>
  <si>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</si>
  <si>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</si>
  <si>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</si>
  <si>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</si>
  <si>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</si>
  <si>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</si>
  <si>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</si>
  <si>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</si>
  <si>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</si>
  <si>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</si>
  <si>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</si>
  <si>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</si>
  <si>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</si>
  <si>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</si>
  <si>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</si>
  <si>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</si>
  <si>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</si>
  <si>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</si>
  <si>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</si>
  <si>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</si>
  <si>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</si>
  <si>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</si>
  <si>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</si>
  <si>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</si>
  <si>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</si>
  <si>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</si>
  <si>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</si>
  <si>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</si>
  <si>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</si>
  <si>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</si>
  <si>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</si>
  <si>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</si>
  <si>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</si>
  <si>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</si>
  <si>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</si>
  <si>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</si>
  <si>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</si>
  <si>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</si>
  <si>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</si>
  <si>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</si>
  <si>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</si>
  <si>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</si>
  <si>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</si>
  <si>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</si>
  <si>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</si>
  <si>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</si>
  <si>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</si>
  <si>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</si>
  <si>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</si>
  <si>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</si>
  <si>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</si>
  <si>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</si>
  <si>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</si>
  <si>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</si>
  <si>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</si>
  <si>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</si>
  <si>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</si>
  <si>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</si>
  <si>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</si>
  <si>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</si>
  <si>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</si>
  <si>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</si>
  <si>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</si>
  <si>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</si>
  <si>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</si>
  <si>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</si>
  <si>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</si>
  <si>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</si>
  <si>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</si>
  <si>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</si>
  <si>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</si>
  <si>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</si>
  <si>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</si>
  <si>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</si>
  <si>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</si>
  <si>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</si>
  <si>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</si>
  <si>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</si>
  <si>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</si>
  <si>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</si>
  <si>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</si>
  <si>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</si>
  <si>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</si>
  <si>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</si>
  <si>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</si>
  <si>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</si>
  <si>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</si>
  <si>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</si>
  <si>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</si>
  <si>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</si>
  <si>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</si>
  <si>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</si>
  <si>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</si>
  <si>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</si>
  <si>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</si>
  <si>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</si>
  <si>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</si>
  <si>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</si>
  <si>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</si>
  <si>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</si>
  <si>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</si>
  <si>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</si>
  <si>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</si>
  <si>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</si>
  <si>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</si>
  <si>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</si>
  <si>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</si>
  <si>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</si>
  <si>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</si>
  <si>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</si>
  <si>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</si>
  <si>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</si>
  <si>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</si>
  <si>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</si>
  <si>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</si>
  <si>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</si>
  <si>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</si>
  <si>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</si>
  <si>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</si>
  <si>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</si>
  <si>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</si>
  <si>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</si>
  <si>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</si>
  <si>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</si>
  <si>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</si>
  <si>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</si>
  <si>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</si>
  <si>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</si>
  <si>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</si>
  <si>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</si>
  <si>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</si>
  <si>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</si>
  <si>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</si>
  <si>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</si>
  <si>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</si>
  <si>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</si>
  <si>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</si>
  <si>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</si>
  <si>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</si>
  <si>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</si>
  <si>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</si>
  <si>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</si>
  <si>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</si>
  <si>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</si>
  <si>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</si>
  <si>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</si>
  <si>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</si>
  <si>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</si>
  <si>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</si>
  <si>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</si>
  <si>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</si>
  <si>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</si>
  <si>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</si>
  <si>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</si>
  <si>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</si>
  <si>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</si>
  <si>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</si>
  <si>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</si>
  <si>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</si>
  <si>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</si>
  <si>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</si>
  <si>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</si>
  <si>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</si>
  <si>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</si>
  <si>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</si>
  <si>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</si>
  <si>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</si>
  <si>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</si>
  <si>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</si>
  <si>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</si>
  <si>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</si>
  <si>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</si>
  <si>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</si>
  <si>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</si>
  <si>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</si>
  <si>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</si>
  <si>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</si>
  <si>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</si>
  <si>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</si>
  <si>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</si>
  <si>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</si>
  <si>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</si>
  <si>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</si>
  <si>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</si>
  <si>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</si>
  <si>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</si>
  <si>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</si>
  <si>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</si>
  <si>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</si>
  <si>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</si>
  <si>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</si>
  <si>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</si>
  <si>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</si>
  <si>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</si>
  <si>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</si>
  <si>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</si>
  <si>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</si>
  <si>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</si>
  <si>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</si>
  <si>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</si>
  <si>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</si>
  <si>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</si>
  <si>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</si>
  <si>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</si>
  <si>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</si>
  <si>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</si>
  <si>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</si>
  <si>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</si>
  <si>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</si>
  <si>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</si>
  <si>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</si>
  <si>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</si>
  <si>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</si>
  <si>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</si>
  <si>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</si>
  <si>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</si>
  <si>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</si>
  <si>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</si>
  <si>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</si>
  <si>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</si>
  <si>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</si>
  <si>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</si>
  <si>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</si>
  <si>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</si>
  <si>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</si>
  <si>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</si>
  <si>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</si>
  <si>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</si>
  <si>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</si>
  <si>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</si>
  <si>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</si>
  <si>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</si>
  <si>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</si>
  <si>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</si>
  <si>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</si>
  <si>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</si>
  <si>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</si>
  <si>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</si>
  <si>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</si>
  <si>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</si>
  <si>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</si>
  <si>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</si>
  <si>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</si>
  <si>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</si>
  <si>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</si>
  <si>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</si>
  <si>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</si>
  <si>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</si>
  <si>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</si>
  <si>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</si>
  <si>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</si>
  <si>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</si>
  <si>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</si>
  <si>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</si>
  <si>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</si>
  <si>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</si>
  <si>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</si>
  <si>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</si>
  <si>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</si>
  <si>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</si>
  <si>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</si>
  <si>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</si>
  <si>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</si>
  <si>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</si>
  <si>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</si>
  <si>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</si>
  <si>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</si>
  <si>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</si>
  <si>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</si>
  <si>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</si>
  <si>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</si>
  <si>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</si>
  <si>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</si>
  <si>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</si>
  <si>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</si>
  <si>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</si>
  <si>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</si>
  <si>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</si>
  <si>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</si>
  <si>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</si>
  <si>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</si>
  <si>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</si>
  <si>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</si>
  <si>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</si>
  <si>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</si>
  <si>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</si>
  <si>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</si>
  <si>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</si>
  <si>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</si>
  <si>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</si>
  <si>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</si>
  <si>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</si>
  <si>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</si>
  <si>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</si>
  <si>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</si>
  <si>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</si>
  <si>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</si>
  <si>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</si>
  <si>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</si>
  <si>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</si>
  <si>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</si>
  <si>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</si>
  <si>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</si>
  <si>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</si>
  <si>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</si>
  <si>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</si>
  <si>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</si>
  <si>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</si>
  <si>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</si>
  <si>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</si>
  <si>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</si>
  <si>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</si>
  <si>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</si>
  <si>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</si>
  <si>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</si>
  <si>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</si>
  <si>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</si>
  <si>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</si>
  <si>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</si>
  <si>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</si>
  <si>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</si>
  <si>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</si>
  <si>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</si>
  <si>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</si>
  <si>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</si>
  <si>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</si>
  <si>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</si>
  <si>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</si>
  <si>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</si>
  <si>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</si>
  <si>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</si>
  <si>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</si>
  <si>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</si>
  <si>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</si>
  <si>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</si>
  <si>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</si>
  <si>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</si>
  <si>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</si>
  <si>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</si>
  <si>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</si>
  <si>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</si>
  <si>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</si>
  <si>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</si>
  <si>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</si>
  <si>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</si>
  <si>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</si>
  <si>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</si>
  <si>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</si>
  <si>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</si>
  <si>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</si>
  <si>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</si>
  <si>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</si>
  <si>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</si>
  <si>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</si>
  <si>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</si>
  <si>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</si>
  <si>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</si>
  <si>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</si>
  <si>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</si>
  <si>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</si>
  <si>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</si>
  <si>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</si>
  <si>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</si>
  <si>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</si>
  <si>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</si>
  <si>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</si>
  <si>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</si>
  <si>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</si>
  <si>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</si>
  <si>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</si>
  <si>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</si>
  <si>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</si>
  <si>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</si>
  <si>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</si>
  <si>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</si>
  <si>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</si>
  <si>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</si>
  <si>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</si>
  <si>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</si>
  <si>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</si>
  <si>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</si>
  <si>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</si>
  <si>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</si>
  <si>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</si>
  <si>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</si>
  <si>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</si>
  <si>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</si>
  <si>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</si>
  <si>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</si>
  <si>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</si>
  <si>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</si>
  <si>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</si>
  <si>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</si>
  <si>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</si>
  <si>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</si>
  <si>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</si>
  <si>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</si>
  <si>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</si>
  <si>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</si>
  <si>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</si>
  <si>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</si>
  <si>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</si>
  <si>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</si>
  <si>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</si>
  <si>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</si>
  <si>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</si>
  <si>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</si>
  <si>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</si>
  <si>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</si>
  <si>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</si>
  <si>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</si>
  <si>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</si>
  <si>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</si>
  <si>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</si>
  <si>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</si>
  <si>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</si>
  <si>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</si>
  <si>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</si>
  <si>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</si>
  <si>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</si>
  <si>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</si>
  <si>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</si>
  <si>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</si>
  <si>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</si>
  <si>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</si>
  <si>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</si>
  <si>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</si>
  <si>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</si>
  <si>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</si>
  <si>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</si>
  <si>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</si>
  <si>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</si>
  <si>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</si>
  <si>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</si>
  <si>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</si>
  <si>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</si>
  <si>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</si>
  <si>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</si>
  <si>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</si>
  <si>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</si>
  <si>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</si>
  <si>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</si>
  <si>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</si>
  <si>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</si>
  <si>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</si>
  <si>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</si>
  <si>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</si>
  <si>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</si>
  <si>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</si>
  <si>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</si>
  <si>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</si>
  <si>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</si>
  <si>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</si>
  <si>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</si>
  <si>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</si>
  <si>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</si>
  <si>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</si>
  <si>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</si>
  <si>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</si>
  <si>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</si>
  <si>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</si>
  <si>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</si>
  <si>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</si>
  <si>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</si>
  <si>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</si>
  <si>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</si>
  <si>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</si>
  <si>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</si>
  <si>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</si>
  <si>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</si>
  <si>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</si>
  <si>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</si>
  <si>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</si>
  <si>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</si>
  <si>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</si>
  <si>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</si>
  <si>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</si>
  <si>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</si>
  <si>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</si>
  <si>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</si>
  <si>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</si>
  <si>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</si>
  <si>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</si>
  <si>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</si>
  <si>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</si>
  <si>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</si>
  <si>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</si>
  <si>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</si>
  <si>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</si>
  <si>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</si>
  <si>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</si>
  <si>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</si>
  <si>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</si>
  <si>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</si>
  <si>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</si>
  <si>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</si>
  <si>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</si>
  <si>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</si>
  <si>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</si>
  <si>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</si>
  <si>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</si>
  <si>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</si>
  <si>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</si>
  <si>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</si>
  <si>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</si>
  <si>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</si>
  <si>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</si>
  <si>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</si>
  <si>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</si>
  <si>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</si>
  <si>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</si>
  <si>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</si>
  <si>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</si>
  <si>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</si>
  <si>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</si>
  <si>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</si>
  <si>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</si>
  <si>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</si>
  <si>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</si>
  <si>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</si>
  <si>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</si>
  <si>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</si>
  <si>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</si>
  <si>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</si>
  <si>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</si>
  <si>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</si>
  <si>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</si>
  <si>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</si>
  <si>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</si>
  <si>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</si>
  <si>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</si>
  <si>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</si>
  <si>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</si>
  <si>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</si>
  <si>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</si>
  <si>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</si>
  <si>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</si>
  <si>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</si>
  <si>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</si>
  <si>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</si>
  <si>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</si>
  <si>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</si>
  <si>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</si>
  <si>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</si>
  <si>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</si>
  <si>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</si>
  <si>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</si>
  <si>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</si>
  <si>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</si>
  <si>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</si>
  <si>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</si>
  <si>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</si>
  <si>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</si>
  <si>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</si>
  <si>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</si>
  <si>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</si>
  <si>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</si>
  <si>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</si>
  <si>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</si>
  <si>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</si>
  <si>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</si>
  <si>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</si>
  <si>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</si>
  <si>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</si>
  <si>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</si>
  <si>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</si>
  <si>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</si>
  <si>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</si>
  <si>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</si>
  <si>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</si>
  <si>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</si>
  <si>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</si>
  <si>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</si>
  <si>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</si>
  <si>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</si>
  <si>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</si>
  <si>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</si>
  <si>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</si>
  <si>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</si>
  <si>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</si>
  <si>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</si>
  <si>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</si>
  <si>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</si>
  <si>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</si>
  <si>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</si>
  <si>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</si>
  <si>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</si>
  <si>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</si>
  <si>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</si>
  <si>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</si>
  <si>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</si>
  <si>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</si>
  <si>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</si>
  <si>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</si>
  <si>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</si>
  <si>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</si>
  <si>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</si>
  <si>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</si>
  <si>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</si>
  <si>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</si>
  <si>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</si>
  <si>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</si>
  <si>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</si>
  <si>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</si>
  <si>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</si>
  <si>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</si>
  <si>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</si>
  <si>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</si>
  <si>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</si>
  <si>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</si>
  <si>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</si>
  <si>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</si>
  <si>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</si>
  <si>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</si>
  <si>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</si>
  <si>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</si>
  <si>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</si>
  <si>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</si>
  <si>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</si>
  <si>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</si>
  <si>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</si>
  <si>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</si>
  <si>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</si>
  <si>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</si>
  <si>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</si>
  <si>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</si>
  <si>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</si>
  <si>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</si>
  <si>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</si>
  <si>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</si>
  <si>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</si>
  <si>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</si>
  <si>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</si>
  <si>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</si>
  <si>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</si>
  <si>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</si>
  <si>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</si>
  <si>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</si>
  <si>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</si>
  <si>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</si>
  <si>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</si>
  <si>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</si>
  <si>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</si>
  <si>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</si>
  <si>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</si>
  <si>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</si>
  <si>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</si>
  <si>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</si>
  <si>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</si>
  <si>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</si>
  <si>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</si>
  <si>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</si>
  <si>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</si>
  <si>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</si>
  <si>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</si>
  <si>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</si>
  <si>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</si>
  <si>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</si>
  <si>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</si>
  <si>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</si>
  <si>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</si>
  <si>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</si>
  <si>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</si>
  <si>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</si>
  <si>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</si>
  <si>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</si>
  <si>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</si>
  <si>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</si>
  <si>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</si>
  <si>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</si>
  <si>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</si>
  <si>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</si>
  <si>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</si>
  <si>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</si>
  <si>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</si>
  <si>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</si>
  <si>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</si>
  <si>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</si>
  <si>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</si>
  <si>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</si>
  <si>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</si>
  <si>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</si>
  <si>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</si>
  <si>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</si>
  <si>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</si>
  <si>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</si>
  <si>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</si>
  <si>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</si>
  <si>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</si>
  <si>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</si>
  <si>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</si>
  <si>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</si>
  <si>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</si>
  <si>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</si>
  <si>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</si>
  <si>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</si>
  <si>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</si>
  <si>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</si>
  <si>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</si>
  <si>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</si>
  <si>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</si>
  <si>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</si>
  <si>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</si>
  <si>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</si>
  <si>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</si>
  <si>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</si>
  <si>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</si>
  <si>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</si>
  <si>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</si>
  <si>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</si>
  <si>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</si>
  <si>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</si>
  <si>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</si>
  <si>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</si>
  <si>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</si>
  <si>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</si>
  <si>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</si>
  <si>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</si>
  <si>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</si>
  <si>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</si>
  <si>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</si>
  <si>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</si>
  <si>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</si>
  <si>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</si>
  <si>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</si>
  <si>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</si>
  <si>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</si>
  <si>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</si>
  <si>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</si>
  <si>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</si>
  <si>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</si>
  <si>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</si>
  <si>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</si>
  <si>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</si>
  <si>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</si>
  <si>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</si>
  <si>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</si>
  <si>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</si>
  <si>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</si>
  <si>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</si>
  <si>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</si>
  <si>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</si>
  <si>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</si>
  <si>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</si>
  <si>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</si>
  <si>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</si>
  <si>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</si>
  <si>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</si>
  <si>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</si>
  <si>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</si>
  <si>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</si>
  <si>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</si>
  <si>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</si>
  <si>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</si>
  <si>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</si>
  <si>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</si>
  <si>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</si>
  <si>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</si>
  <si>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</si>
  <si>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</si>
  <si>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</si>
  <si>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</si>
  <si>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</si>
  <si>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</si>
  <si>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</si>
  <si>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</si>
  <si>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</si>
  <si>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</si>
  <si>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</si>
  <si>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</si>
  <si>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</si>
  <si>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</si>
  <si>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</si>
  <si>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</si>
  <si>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</si>
  <si>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</si>
  <si>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</si>
  <si>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</si>
  <si>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</si>
  <si>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</si>
  <si>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</si>
  <si>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</si>
  <si>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</si>
  <si>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</si>
  <si>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</si>
  <si>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</si>
  <si>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</si>
  <si>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</si>
  <si>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</si>
  <si>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</si>
  <si>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</si>
  <si>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</si>
  <si>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</si>
  <si>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</si>
  <si>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</si>
  <si>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</si>
  <si>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</si>
  <si>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</si>
  <si>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</si>
  <si>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</si>
  <si>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</si>
  <si>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</si>
  <si>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</si>
  <si>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</si>
  <si>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</si>
  <si>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</si>
  <si>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</si>
  <si>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</si>
  <si>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</si>
  <si>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</si>
  <si>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</si>
  <si>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</si>
  <si>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</si>
  <si>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</si>
  <si>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</si>
  <si>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</si>
  <si>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</si>
  <si>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</si>
  <si>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</si>
  <si>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</si>
  <si>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</si>
  <si>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</si>
  <si>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</si>
  <si>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</si>
  <si>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</si>
  <si>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</si>
  <si>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</si>
  <si>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</si>
  <si>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</si>
  <si>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</si>
  <si>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</si>
  <si>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</si>
  <si>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</si>
  <si>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</si>
  <si>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</si>
  <si>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</si>
  <si>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</si>
  <si>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</si>
  <si>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</si>
  <si>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</si>
  <si>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</si>
  <si>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</si>
  <si>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</si>
  <si>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</si>
  <si>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</si>
  <si>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</si>
  <si>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</si>
  <si>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</si>
  <si>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</si>
  <si>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</si>
  <si>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</si>
  <si>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</si>
  <si>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</si>
  <si>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</si>
  <si>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</si>
  <si>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</si>
  <si>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</si>
  <si>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</si>
  <si>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</si>
  <si>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</si>
  <si>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</si>
  <si>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</si>
  <si>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</si>
  <si>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</si>
  <si>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</si>
  <si>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</si>
  <si>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</si>
  <si>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</si>
  <si>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</si>
  <si>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</si>
  <si>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</si>
  <si>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</si>
  <si>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</si>
  <si>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</si>
  <si>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</si>
  <si>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</si>
  <si>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</si>
  <si>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</si>
  <si>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</si>
  <si>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</si>
  <si>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</si>
  <si>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</si>
  <si>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</si>
  <si>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</si>
  <si>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</si>
  <si>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</si>
  <si>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</si>
  <si>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</si>
  <si>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</si>
  <si>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</si>
  <si>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</si>
  <si>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</si>
  <si>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</si>
  <si>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</si>
  <si>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</si>
  <si>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</si>
  <si>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</si>
  <si>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</si>
  <si>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</si>
  <si>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</si>
  <si>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</si>
  <si>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</si>
  <si>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</si>
  <si>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</si>
  <si>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</si>
  <si>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</si>
  <si>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</si>
  <si>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</si>
  <si>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</si>
  <si>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</si>
  <si>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</si>
  <si>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</si>
  <si>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</si>
  <si>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</si>
  <si>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</si>
  <si>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</si>
  <si>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</si>
  <si>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</si>
  <si>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</si>
  <si>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</si>
  <si>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</si>
  <si>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</si>
  <si>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</si>
  <si>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</si>
  <si>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</si>
  <si>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</si>
  <si>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</si>
  <si>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</si>
  <si>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</si>
  <si>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</si>
  <si>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</si>
  <si>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</si>
  <si>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</si>
  <si>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</si>
  <si>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</si>
  <si>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</si>
  <si>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</si>
  <si>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</si>
  <si>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</si>
  <si>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</si>
  <si>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</si>
  <si>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</si>
  <si>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</si>
  <si>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</si>
  <si>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</si>
  <si>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</si>
  <si>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</si>
  <si>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</si>
  <si>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</si>
  <si>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</si>
  <si>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</si>
  <si>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</si>
  <si>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</si>
  <si>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</si>
  <si>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</si>
  <si>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</si>
  <si>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</si>
  <si>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</si>
  <si>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</si>
  <si>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</si>
  <si>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</si>
  <si>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</si>
  <si>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</si>
  <si>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</si>
  <si>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</si>
  <si>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</si>
  <si>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</si>
  <si>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</si>
  <si>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</si>
  <si>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</si>
  <si>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</si>
  <si>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</si>
  <si>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</si>
  <si>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</si>
  <si>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</si>
  <si>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</si>
  <si>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</si>
  <si>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</si>
  <si>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</si>
  <si>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</si>
  <si>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</si>
  <si>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</si>
  <si>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</si>
  <si>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</si>
  <si>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</si>
  <si>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</si>
  <si>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</si>
  <si>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</si>
  <si>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</si>
  <si>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</si>
  <si>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</si>
  <si>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</si>
  <si>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</si>
  <si>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</si>
  <si>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</si>
  <si>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</si>
  <si>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</si>
  <si>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</si>
  <si>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</si>
  <si>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</si>
  <si>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</si>
  <si>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</si>
  <si>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</si>
  <si>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</si>
  <si>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</si>
  <si>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</si>
  <si>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</si>
  <si>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</si>
  <si>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</si>
  <si>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</si>
  <si>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</si>
  <si>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</si>
  <si>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</si>
  <si>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</si>
  <si>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</si>
  <si>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</si>
  <si>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</si>
  <si>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</si>
  <si>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</si>
  <si>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</si>
  <si>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</si>
  <si>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</si>
  <si>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</si>
  <si>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</si>
  <si>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</si>
  <si>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</si>
  <si>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</si>
  <si>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</si>
  <si>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</si>
  <si>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</si>
  <si>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</si>
  <si>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</si>
  <si>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</si>
  <si>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</si>
  <si>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</si>
  <si>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</si>
  <si>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</si>
  <si>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</si>
  <si>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</si>
  <si>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</si>
  <si>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</si>
  <si>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</si>
  <si>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</si>
  <si>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</si>
  <si>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</si>
  <si>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</si>
  <si>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</si>
  <si>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</si>
  <si>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</si>
  <si>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</si>
  <si>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</si>
  <si>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</si>
  <si>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</si>
  <si>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</si>
  <si>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</si>
  <si>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</si>
  <si>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</si>
  <si>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</si>
  <si>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</si>
  <si>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</si>
  <si>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</si>
  <si>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</si>
  <si>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</si>
  <si>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</si>
  <si>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</si>
  <si>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</si>
  <si>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</si>
  <si>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</si>
  <si>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</si>
  <si>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</si>
  <si>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</si>
  <si>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</si>
  <si>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</si>
  <si>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</si>
  <si>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</si>
  <si>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</si>
  <si>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</si>
  <si>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</si>
  <si>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</si>
  <si>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</si>
  <si>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</si>
  <si>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</si>
  <si>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</si>
  <si>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</si>
  <si>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</si>
  <si>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</si>
  <si>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</si>
  <si>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</si>
  <si>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</si>
  <si>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</si>
  <si>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</si>
  <si>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</si>
  <si>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</si>
  <si>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</si>
  <si>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</si>
  <si>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</si>
  <si>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</si>
  <si>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</si>
  <si>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</si>
  <si>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</si>
  <si>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</si>
  <si>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</si>
  <si>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</si>
  <si>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</si>
  <si>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</si>
  <si>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</si>
  <si>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</si>
  <si>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</si>
  <si>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</si>
  <si>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</si>
  <si>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</si>
  <si>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</si>
  <si>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</si>
  <si>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</si>
  <si>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</si>
  <si>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</si>
  <si>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</si>
  <si>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</si>
  <si>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</si>
  <si>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</si>
  <si>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</si>
  <si>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</si>
  <si>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</si>
  <si>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</si>
  <si>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</si>
  <si>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</si>
  <si>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</si>
  <si>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</si>
  <si>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</si>
  <si>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</si>
  <si>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</si>
  <si>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</si>
  <si>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</si>
  <si>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</si>
  <si>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</si>
  <si>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</si>
  <si>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</si>
  <si>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</si>
  <si>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</si>
  <si>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</si>
  <si>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</si>
  <si>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</si>
  <si>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</si>
  <si>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</si>
  <si>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</si>
  <si>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</si>
  <si>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</si>
  <si>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</si>
  <si>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</si>
  <si>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</si>
  <si>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</si>
  <si>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</si>
  <si>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</si>
  <si>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</si>
  <si>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</si>
  <si>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</si>
  <si>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</si>
  <si>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</si>
  <si>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</si>
  <si>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</si>
  <si>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</si>
  <si>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</si>
  <si>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</si>
  <si>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</si>
  <si>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</si>
  <si>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</si>
  <si>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</si>
  <si>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</si>
  <si>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</si>
  <si>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</si>
  <si>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</si>
  <si>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</si>
  <si>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</si>
  <si>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</si>
  <si>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</si>
  <si>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</si>
  <si>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</si>
  <si>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</si>
  <si>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</si>
  <si>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</si>
  <si>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</si>
  <si>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</si>
  <si>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</si>
  <si>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</si>
  <si>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</si>
  <si>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</si>
  <si>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</si>
  <si>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</si>
  <si>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</si>
  <si>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</si>
  <si>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</si>
  <si>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</si>
  <si>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</si>
  <si>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</si>
  <si>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</si>
  <si>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</si>
  <si>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</si>
  <si>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</si>
  <si>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</si>
  <si>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</si>
  <si>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</si>
  <si>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</si>
  <si>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</si>
  <si>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</si>
  <si>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</si>
  <si>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</si>
  <si>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</si>
  <si>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</si>
  <si>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</si>
  <si>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</si>
  <si>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</si>
  <si>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</si>
  <si>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</si>
  <si>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</si>
  <si>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</si>
  <si>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</si>
  <si>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</si>
  <si>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</si>
  <si>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</si>
  <si>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</si>
  <si>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</si>
  <si>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</si>
  <si>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</si>
  <si>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</si>
  <si>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</si>
  <si>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</si>
  <si>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</si>
  <si>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</si>
  <si>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</si>
  <si>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</si>
  <si>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</si>
  <si>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</si>
  <si>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</si>
  <si>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</si>
  <si>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</si>
  <si>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</si>
  <si>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</si>
  <si>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</si>
  <si>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</si>
  <si>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</si>
  <si>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</si>
  <si>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</si>
  <si>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</si>
  <si>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</si>
  <si>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</si>
  <si>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</si>
  <si>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</si>
  <si>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</si>
  <si>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</si>
  <si>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</si>
  <si>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</si>
  <si>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</si>
  <si>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</si>
  <si>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</si>
  <si>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</si>
  <si>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</si>
  <si>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</si>
  <si>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</si>
  <si>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</si>
  <si>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</si>
  <si>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</si>
  <si>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</si>
  <si>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</si>
  <si>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</si>
  <si>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</si>
  <si>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</si>
  <si>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</si>
  <si>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</si>
  <si>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</si>
  <si>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</si>
  <si>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</si>
  <si>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</si>
  <si>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</si>
  <si>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</si>
  <si>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</si>
  <si>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</si>
  <si>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</si>
  <si>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</si>
  <si>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</si>
  <si>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</si>
  <si>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</si>
  <si>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</si>
  <si>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</si>
  <si>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</si>
  <si>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</si>
  <si>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</si>
  <si>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</si>
  <si>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</si>
  <si>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</si>
  <si>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</si>
  <si>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</si>
  <si>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</si>
  <si>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</si>
  <si>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</si>
  <si>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</si>
  <si>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</si>
  <si>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</si>
  <si>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</si>
  <si>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</si>
  <si>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</si>
  <si>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</si>
  <si>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</si>
  <si>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</si>
  <si>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</si>
  <si>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</si>
  <si>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</si>
  <si>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</si>
  <si>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</si>
  <si>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</si>
  <si>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</si>
  <si>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</si>
  <si>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</si>
  <si>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</si>
  <si>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</si>
  <si>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</si>
  <si>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</si>
  <si>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</si>
  <si>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</si>
  <si>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</si>
  <si>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</si>
  <si>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</si>
  <si>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</si>
  <si>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</si>
  <si>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</si>
  <si>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</si>
  <si>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</si>
  <si>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</si>
  <si>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</si>
  <si>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</si>
  <si>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</si>
  <si>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</si>
  <si>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</si>
  <si>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</si>
  <si>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</si>
  <si>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</si>
  <si>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</si>
  <si>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</si>
  <si>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</si>
  <si>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</si>
  <si>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</si>
  <si>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</si>
  <si>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</si>
  <si>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</si>
  <si>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</si>
  <si>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</si>
  <si>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</si>
  <si>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</si>
  <si>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</si>
  <si>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</si>
  <si>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</si>
  <si>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</si>
  <si>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</si>
  <si>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</si>
  <si>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</si>
  <si>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</si>
  <si>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</si>
  <si>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</si>
  <si>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</si>
  <si>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</si>
  <si>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</si>
  <si>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</si>
  <si>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</si>
  <si>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</si>
  <si>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</si>
  <si>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</si>
  <si>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</si>
  <si>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</si>
  <si>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</si>
  <si>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</si>
  <si>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</si>
  <si>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</si>
  <si>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</si>
  <si>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</si>
  <si>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</si>
  <si>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</si>
  <si>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</si>
  <si>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</si>
  <si>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</si>
  <si>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</si>
  <si>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</si>
  <si>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</si>
  <si>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</si>
  <si>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</si>
  <si>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</si>
  <si>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</si>
  <si>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</si>
  <si>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</si>
  <si>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</si>
  <si>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</si>
  <si>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</si>
  <si>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</si>
  <si>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</si>
  <si>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</si>
  <si>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</si>
  <si>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</si>
  <si>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</si>
  <si>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</si>
  <si>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</si>
  <si>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</si>
  <si>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</si>
  <si>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</si>
  <si>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</si>
  <si>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</si>
  <si>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</si>
  <si>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</si>
  <si>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</si>
  <si>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</si>
  <si>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</si>
  <si>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</si>
  <si>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</si>
  <si>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</si>
  <si>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</si>
  <si>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</si>
  <si>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</si>
  <si>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</si>
  <si>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</si>
  <si>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</si>
  <si>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</si>
  <si>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</si>
  <si>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</si>
  <si>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</si>
  <si>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</si>
  <si>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</si>
  <si>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</si>
  <si>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</si>
  <si>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</si>
  <si>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</si>
  <si>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</si>
  <si>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</si>
  <si>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</si>
  <si>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</si>
  <si>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</si>
  <si>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</si>
  <si>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</si>
  <si>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</si>
  <si>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</si>
  <si>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</si>
  <si>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</si>
  <si>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</si>
  <si>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</si>
  <si>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</si>
  <si>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</si>
  <si>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</si>
  <si>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</si>
  <si>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</si>
  <si>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</si>
  <si>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</si>
  <si>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</si>
  <si>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</si>
  <si>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</si>
  <si>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</si>
  <si>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</si>
  <si>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</si>
  <si>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</si>
  <si>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</si>
  <si>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</si>
  <si>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</si>
  <si>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</si>
  <si>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</si>
  <si>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</si>
  <si>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</si>
  <si>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</si>
  <si>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</si>
  <si>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</si>
  <si>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</si>
  <si>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</si>
  <si>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</si>
  <si>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</si>
  <si>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</si>
  <si>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</si>
  <si>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</si>
  <si>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</si>
  <si>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</si>
  <si>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</si>
  <si>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</si>
  <si>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</si>
  <si>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</si>
  <si>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</si>
  <si>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</si>
  <si>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</si>
  <si>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</si>
  <si>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</si>
  <si>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</si>
  <si>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</si>
  <si>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</si>
  <si>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</si>
  <si>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</si>
  <si>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</si>
  <si>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</si>
  <si>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</si>
  <si>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</si>
  <si>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</si>
  <si>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</si>
  <si>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</si>
  <si>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</si>
  <si>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</si>
  <si>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</si>
  <si>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</si>
  <si>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</si>
  <si>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</si>
  <si>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</si>
  <si>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</si>
  <si>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</si>
  <si>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</si>
  <si>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</si>
  <si>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</si>
  <si>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</si>
  <si>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</si>
  <si>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</si>
  <si>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</si>
  <si>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</si>
  <si>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</si>
  <si>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</si>
  <si>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</si>
  <si>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</si>
  <si>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</si>
  <si>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</si>
  <si>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</si>
  <si>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</si>
  <si>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</si>
  <si>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</si>
  <si>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</si>
  <si>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</si>
  <si>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</si>
  <si>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</si>
  <si>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</si>
  <si>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</si>
  <si>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</si>
  <si>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</si>
  <si>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</si>
  <si>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</si>
  <si>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</si>
  <si>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</si>
  <si>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</si>
  <si>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</si>
  <si>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</si>
  <si>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</si>
  <si>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</si>
  <si>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</si>
  <si>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</si>
  <si>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</si>
  <si>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</si>
  <si>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</si>
  <si>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</si>
  <si>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</si>
  <si>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</si>
  <si>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</si>
  <si>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</si>
  <si>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</si>
  <si>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</si>
  <si>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</si>
  <si>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</si>
  <si>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</si>
  <si>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</si>
  <si>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</si>
  <si>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</si>
  <si>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</si>
  <si>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</si>
  <si>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</si>
  <si>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</si>
  <si>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</si>
  <si>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</si>
  <si>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</si>
  <si>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</si>
  <si>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</si>
  <si>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</si>
  <si>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</si>
  <si>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</si>
  <si>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</si>
  <si>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</si>
  <si>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</si>
  <si>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</si>
  <si>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</si>
  <si>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</si>
  <si>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</si>
  <si>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</si>
  <si>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</si>
  <si>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</si>
  <si>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</si>
  <si>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</si>
  <si>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</si>
  <si>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</si>
  <si>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</si>
  <si>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</si>
  <si>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</si>
  <si>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</si>
  <si>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</si>
  <si>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</si>
  <si>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</si>
  <si>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</si>
  <si>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</si>
  <si>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</si>
  <si>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</si>
  <si>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</si>
  <si>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</si>
  <si>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</si>
  <si>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</si>
  <si>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</si>
  <si>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</si>
  <si>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</si>
  <si>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</si>
  <si>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</si>
  <si>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</si>
  <si>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</si>
  <si>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</si>
  <si>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</si>
  <si>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</si>
  <si>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</si>
  <si>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</si>
  <si>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</si>
  <si>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</si>
  <si>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</si>
  <si>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</si>
  <si>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</si>
  <si>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</si>
  <si>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</si>
  <si>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</si>
  <si>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</si>
  <si>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</si>
  <si>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</si>
  <si>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</si>
  <si>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</si>
  <si>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</si>
  <si>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</si>
  <si>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</si>
  <si>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</si>
  <si>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</si>
  <si>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</si>
  <si>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</si>
  <si>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</si>
  <si>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</si>
  <si>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</si>
  <si>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</si>
  <si>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</si>
  <si>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</si>
  <si>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</si>
  <si>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</si>
  <si>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</si>
  <si>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</si>
  <si>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</si>
  <si>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</si>
  <si>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</si>
  <si>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</si>
  <si>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</si>
  <si>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</si>
  <si>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</si>
  <si>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</si>
  <si>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</si>
  <si>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</si>
  <si>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</si>
  <si>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</si>
  <si>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</si>
  <si>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</si>
  <si>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</si>
  <si>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</si>
  <si>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</si>
  <si>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</si>
  <si>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</si>
  <si>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</si>
  <si>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</si>
  <si>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</si>
  <si>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</si>
  <si>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</si>
  <si>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</si>
  <si>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</si>
  <si>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</si>
  <si>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</si>
  <si>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</si>
  <si>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</si>
  <si>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</si>
  <si>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</si>
  <si>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</si>
  <si>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</si>
  <si>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</si>
  <si>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</si>
  <si>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</si>
  <si>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</si>
  <si>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</si>
  <si>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</si>
  <si>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</si>
  <si>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</si>
  <si>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</si>
  <si>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</si>
  <si>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</si>
  <si>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</si>
  <si>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</si>
  <si>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</si>
  <si>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</si>
  <si>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</si>
  <si>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</si>
  <si>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</si>
  <si>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</si>
  <si>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</si>
  <si>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</si>
  <si>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</si>
  <si>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</si>
  <si>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</si>
  <si>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</si>
  <si>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</si>
  <si>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</si>
  <si>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</si>
  <si>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</si>
  <si>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</si>
  <si>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</si>
  <si>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</si>
  <si>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</si>
  <si>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</si>
  <si>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</si>
  <si>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</si>
  <si>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</si>
  <si>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</si>
  <si>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</si>
  <si>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</si>
  <si>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</si>
  <si>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</si>
  <si>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</si>
  <si>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</si>
  <si>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</si>
  <si>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</si>
  <si>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</si>
  <si>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</si>
  <si>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</si>
  <si>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</si>
  <si>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</si>
  <si>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</si>
  <si>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</si>
  <si>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</si>
  <si>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</si>
  <si>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</si>
  <si>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</si>
  <si>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</si>
  <si>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</si>
  <si>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</si>
  <si>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</si>
  <si>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</si>
  <si>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</si>
  <si>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</si>
  <si>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</si>
  <si>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</si>
  <si>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</si>
  <si>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</si>
  <si>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</si>
  <si>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</si>
  <si>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</si>
  <si>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</si>
  <si>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</si>
  <si>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</si>
  <si>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</si>
  <si>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</si>
  <si>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</si>
  <si>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</si>
  <si>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</si>
  <si>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</si>
  <si>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</si>
  <si>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</si>
  <si>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</si>
  <si>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</si>
  <si>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</si>
  <si>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</si>
  <si>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</si>
  <si>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</si>
  <si>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</si>
  <si>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</si>
  <si>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</si>
  <si>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</si>
  <si>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</si>
  <si>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</si>
  <si>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</si>
  <si>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</si>
  <si>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</si>
  <si>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</si>
  <si>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</si>
  <si>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</si>
  <si>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</si>
  <si>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</si>
  <si>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</si>
  <si>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</si>
  <si>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</si>
  <si>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</si>
  <si>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</si>
  <si>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</si>
  <si>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</si>
  <si>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</si>
  <si>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</si>
  <si>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</si>
  <si>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</si>
  <si>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</si>
  <si>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</si>
  <si>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</si>
  <si>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</si>
  <si>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</si>
  <si>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</si>
  <si>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</si>
  <si>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</si>
  <si>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</si>
  <si>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</si>
  <si>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</si>
  <si>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</si>
  <si>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</si>
  <si>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</si>
  <si>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</si>
  <si>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</si>
  <si>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</si>
  <si>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</si>
  <si>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</si>
  <si>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</si>
  <si>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</si>
  <si>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</si>
  <si>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</si>
  <si>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</si>
  <si>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</si>
  <si>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</si>
  <si>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</si>
  <si>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</si>
  <si>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</si>
  <si>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</si>
  <si>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</si>
  <si>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</si>
  <si>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</si>
  <si>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</si>
  <si>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</si>
  <si>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</si>
  <si>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</si>
  <si>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</si>
  <si>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</si>
  <si>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</si>
  <si>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</si>
  <si>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</si>
  <si>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</si>
  <si>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</si>
  <si>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</si>
  <si>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</si>
  <si>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</si>
  <si>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</si>
  <si>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</si>
  <si>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</si>
  <si>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</si>
  <si>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</si>
  <si>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</si>
  <si>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</si>
  <si>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</si>
  <si>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</si>
  <si>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</si>
  <si>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</si>
  <si>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</si>
  <si>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</si>
  <si>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</si>
  <si>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</si>
  <si>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</si>
  <si>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</si>
  <si>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</si>
  <si>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</si>
  <si>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</si>
  <si>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</si>
  <si>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</si>
  <si>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</si>
  <si>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</si>
  <si>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</si>
  <si>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</si>
  <si>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</si>
  <si>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</si>
  <si>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</si>
  <si>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</si>
  <si>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</si>
  <si>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</si>
  <si>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</si>
  <si>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</si>
  <si>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</si>
  <si>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</si>
  <si>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</si>
  <si>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</si>
  <si>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</si>
  <si>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</si>
  <si>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</si>
  <si>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</si>
  <si>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</si>
  <si>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</si>
  <si>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</si>
  <si>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</si>
  <si>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</si>
  <si>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</si>
  <si>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</si>
  <si>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</si>
  <si>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</si>
  <si>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</si>
  <si>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</si>
  <si>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</si>
  <si>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</si>
  <si>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</si>
  <si>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</si>
  <si>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</si>
  <si>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</si>
  <si>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</si>
  <si>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</si>
  <si>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</si>
  <si>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</si>
  <si>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</si>
  <si>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</si>
  <si>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</si>
  <si>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</si>
  <si>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</si>
  <si>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</si>
  <si>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</si>
  <si>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</si>
  <si>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</si>
  <si>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</si>
  <si>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</si>
  <si>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</si>
  <si>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</si>
  <si>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</si>
  <si>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</si>
  <si>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</si>
  <si>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</si>
  <si>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</si>
  <si>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</si>
  <si>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</si>
  <si>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</si>
  <si>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</si>
  <si>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</si>
  <si>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</si>
  <si>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</si>
  <si>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</si>
  <si>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</si>
  <si>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</si>
  <si>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</si>
  <si>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</si>
  <si>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</si>
  <si>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</si>
  <si>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</si>
  <si>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</si>
  <si>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</si>
  <si>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</si>
  <si>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</si>
  <si>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</si>
  <si>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</si>
  <si>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</si>
  <si>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</si>
  <si>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</si>
  <si>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</si>
  <si>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</si>
  <si>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</si>
  <si>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</si>
  <si>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</si>
  <si>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</si>
  <si>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</si>
  <si>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</si>
  <si>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</si>
  <si>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</si>
  <si>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</si>
  <si>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</si>
  <si>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</si>
  <si>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</si>
  <si>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</si>
  <si>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</si>
  <si>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</si>
  <si>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</si>
  <si>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</si>
  <si>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</si>
  <si>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</si>
  <si>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</si>
  <si>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</si>
  <si>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</si>
  <si>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</si>
  <si>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</si>
  <si>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</si>
  <si>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</si>
  <si>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</si>
  <si>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</si>
  <si>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</si>
  <si>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</si>
  <si>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</si>
  <si>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</si>
  <si>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</si>
  <si>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</si>
  <si>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</si>
  <si>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</si>
  <si>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</si>
  <si>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</si>
  <si>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</si>
  <si>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</si>
  <si>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</si>
  <si>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</si>
  <si>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</si>
  <si>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</si>
  <si>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</si>
  <si>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</si>
  <si>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</si>
  <si>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</si>
  <si>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</si>
  <si>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</si>
  <si>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</si>
  <si>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</si>
  <si>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</si>
  <si>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</si>
  <si>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</si>
  <si>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</si>
  <si>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</si>
  <si>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</si>
  <si>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</si>
  <si>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</si>
  <si>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</si>
  <si>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</si>
  <si>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</si>
  <si>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</si>
  <si>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</si>
  <si>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</si>
  <si>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</si>
  <si>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</si>
  <si>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</si>
  <si>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</si>
  <si>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</si>
  <si>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</si>
  <si>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</si>
  <si>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</si>
  <si>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</si>
  <si>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</si>
  <si>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</si>
  <si>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</si>
  <si>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</si>
  <si>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</si>
  <si>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</si>
  <si>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</si>
  <si>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</si>
  <si>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</si>
  <si>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</si>
  <si>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</si>
  <si>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</si>
  <si>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</si>
  <si>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</si>
  <si>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</si>
  <si>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</si>
  <si>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</si>
  <si>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</si>
  <si>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</si>
  <si>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</si>
  <si>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</si>
  <si>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</si>
  <si>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</si>
  <si>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</si>
  <si>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</si>
  <si>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</si>
  <si>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</si>
  <si>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</si>
  <si>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</si>
  <si>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</si>
  <si>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</si>
  <si>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</si>
  <si>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</si>
  <si>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</si>
  <si>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</si>
  <si>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</si>
  <si>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</si>
  <si>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</si>
  <si>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</si>
  <si>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</si>
  <si>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</si>
  <si>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</si>
  <si>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</si>
  <si>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</si>
  <si>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</si>
  <si>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</si>
  <si>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</si>
  <si>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</si>
  <si>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</si>
  <si>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</si>
  <si>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</si>
  <si>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</si>
  <si>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</si>
  <si>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</si>
  <si>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</si>
  <si>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</si>
  <si>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</si>
  <si>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</si>
  <si>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</si>
  <si>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</si>
  <si>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</si>
  <si>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</si>
  <si>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</si>
  <si>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</si>
  <si>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</si>
  <si>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</si>
  <si>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</si>
  <si>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</si>
  <si>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</si>
  <si>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</si>
  <si>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</si>
  <si>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</si>
  <si>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</si>
  <si>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</si>
  <si>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</si>
  <si>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</si>
  <si>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</si>
  <si>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</si>
  <si>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</si>
  <si>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</si>
  <si>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</si>
  <si>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</si>
  <si>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</si>
  <si>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</si>
  <si>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</si>
  <si>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</si>
  <si>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</si>
  <si>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</si>
  <si>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</si>
  <si>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</si>
  <si>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</si>
  <si>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</si>
  <si>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</si>
  <si>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</si>
  <si>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</si>
  <si>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</si>
  <si>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</si>
  <si>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</si>
  <si>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</si>
  <si>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</si>
  <si>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</si>
  <si>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</si>
  <si>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</si>
  <si>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</si>
  <si>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</si>
  <si>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</si>
  <si>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</si>
  <si>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</si>
  <si>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</si>
  <si>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</si>
  <si>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</si>
  <si>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</si>
  <si>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</si>
  <si>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</si>
  <si>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</si>
  <si>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</si>
  <si>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</si>
  <si>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</si>
  <si>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</si>
  <si>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</si>
  <si>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</si>
  <si>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</si>
  <si>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</si>
  <si>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</si>
  <si>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</si>
  <si>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</si>
  <si>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</si>
  <si>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</si>
  <si>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</si>
  <si>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</si>
  <si>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</si>
  <si>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</si>
  <si>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</si>
  <si>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</si>
  <si>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</si>
  <si>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</si>
  <si>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</si>
  <si>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</si>
  <si>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</si>
  <si>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</si>
  <si>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</si>
  <si>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</si>
  <si>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</si>
  <si>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</si>
  <si>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</si>
  <si>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</si>
  <si>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</si>
  <si>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</si>
  <si>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</si>
  <si>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</si>
  <si>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</si>
  <si>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</si>
  <si>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</si>
  <si>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</si>
  <si>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</si>
  <si>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</si>
  <si>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</si>
  <si>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</si>
  <si>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</si>
  <si>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</si>
  <si>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</si>
  <si>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</si>
  <si>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</si>
  <si>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</si>
  <si>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</si>
  <si>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</si>
  <si>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</si>
  <si>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</si>
  <si>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</si>
  <si>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</si>
  <si>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</si>
  <si>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</si>
  <si>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</si>
  <si>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</si>
  <si>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</si>
  <si>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</si>
  <si>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</si>
  <si>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</si>
  <si>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</si>
  <si>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</si>
  <si>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</si>
  <si>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</si>
  <si>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</si>
  <si>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</si>
  <si>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</si>
  <si>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</si>
  <si>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</si>
  <si>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</si>
  <si>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</si>
  <si>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</si>
  <si>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</si>
  <si>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</si>
  <si>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</si>
  <si>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</si>
  <si>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</si>
  <si>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</si>
  <si>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</si>
  <si>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</si>
  <si>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</si>
  <si>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</si>
  <si>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</si>
  <si>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</si>
  <si>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</si>
  <si>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</si>
  <si>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</si>
  <si>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</si>
  <si>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</si>
  <si>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</si>
  <si>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</si>
  <si>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</si>
  <si>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</si>
  <si>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</si>
  <si>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</si>
  <si>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</si>
  <si>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</si>
  <si>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</si>
  <si>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</si>
  <si>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</si>
  <si>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</si>
  <si>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</si>
  <si>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</si>
  <si>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</si>
  <si>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</si>
  <si>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</si>
  <si>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</si>
  <si>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</si>
  <si>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</si>
  <si>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</si>
  <si>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</si>
  <si>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</si>
  <si>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</si>
  <si>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</si>
  <si>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</si>
  <si>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</si>
  <si>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</si>
  <si>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</si>
  <si>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</si>
  <si>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</si>
  <si>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</si>
  <si>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</si>
  <si>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</si>
  <si>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</si>
  <si>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</si>
  <si>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</si>
  <si>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</si>
  <si>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</si>
  <si>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</si>
  <si>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</si>
  <si>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</si>
  <si>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</si>
  <si>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</si>
  <si>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</si>
  <si>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</si>
  <si>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</si>
  <si>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</si>
  <si>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</si>
  <si>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</si>
  <si>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</si>
  <si>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</si>
  <si>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</si>
  <si>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</si>
  <si>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</si>
  <si>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</si>
  <si>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</si>
  <si>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</si>
  <si>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</si>
  <si>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</si>
  <si>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</si>
  <si>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</si>
  <si>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</si>
  <si>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</si>
  <si>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</si>
  <si>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</si>
  <si>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</si>
  <si>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</si>
  <si>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</si>
  <si>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</si>
  <si>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</si>
  <si>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</si>
  <si>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</si>
  <si>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</si>
  <si>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</si>
  <si>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</si>
  <si>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</si>
  <si>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</si>
  <si>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</si>
  <si>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</si>
  <si>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</si>
  <si>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</si>
  <si>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</si>
  <si>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</si>
  <si>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</si>
  <si>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</si>
  <si>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</si>
  <si>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</si>
  <si>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</si>
  <si>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</si>
  <si>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</si>
  <si>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</si>
  <si>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</si>
  <si>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</si>
  <si>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</si>
  <si>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</si>
  <si>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</si>
  <si>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</si>
  <si>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</si>
  <si>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</si>
  <si>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</si>
  <si>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</si>
  <si>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</si>
  <si>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</si>
  <si>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</si>
  <si>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</si>
  <si>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</si>
  <si>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</si>
  <si>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</si>
  <si>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</si>
  <si>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</si>
  <si>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</si>
  <si>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</si>
  <si>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</si>
  <si>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</si>
  <si>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</si>
  <si>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</si>
  <si>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</si>
  <si>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</si>
  <si>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</si>
  <si>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</si>
  <si>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</si>
  <si>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</si>
  <si>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</si>
  <si>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</si>
  <si>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</si>
  <si>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</si>
  <si>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</si>
  <si>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</si>
  <si>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</si>
  <si>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</si>
  <si>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</si>
  <si>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</si>
  <si>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</si>
  <si>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</si>
  <si>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</si>
  <si>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</si>
  <si>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</si>
  <si>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</si>
  <si>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</si>
  <si>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</si>
  <si>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</si>
  <si>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</si>
  <si>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</si>
  <si>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</si>
  <si>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</si>
  <si>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</si>
  <si>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</si>
  <si>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</si>
  <si>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</si>
  <si>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</si>
  <si>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</si>
  <si>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</si>
  <si>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</si>
  <si>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</si>
  <si>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</si>
  <si>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</si>
  <si>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</si>
  <si>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</si>
  <si>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</si>
  <si>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</si>
  <si>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</si>
  <si>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</si>
  <si>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</si>
  <si>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</si>
  <si>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</si>
  <si>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</si>
  <si>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</si>
  <si>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</si>
  <si>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</si>
  <si>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</si>
  <si>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</si>
  <si>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</si>
  <si>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</si>
  <si>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</si>
  <si>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</si>
  <si>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</si>
  <si>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</si>
  <si>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</si>
  <si>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</si>
  <si>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</si>
  <si>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</si>
  <si>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</si>
  <si>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</si>
  <si>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</si>
  <si>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</si>
  <si>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</si>
  <si>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</si>
  <si>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</si>
  <si>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</si>
  <si>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</si>
  <si>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</si>
  <si>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</si>
  <si>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</si>
  <si>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</si>
  <si>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</si>
  <si>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</si>
  <si>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</si>
  <si>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</si>
  <si>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</si>
  <si>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</si>
  <si>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</si>
  <si>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</si>
  <si>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</si>
  <si>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</si>
  <si>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</si>
  <si>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</si>
  <si>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</si>
  <si>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</si>
  <si>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</si>
  <si>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</si>
  <si>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</si>
  <si>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</si>
  <si>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</si>
  <si>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</si>
  <si>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</si>
  <si>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</si>
  <si>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</si>
  <si>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</si>
  <si>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</si>
  <si>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</si>
  <si>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</si>
  <si>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</si>
  <si>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</si>
  <si>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</si>
  <si>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</si>
  <si>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</si>
  <si>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</si>
  <si>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</si>
  <si>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</si>
  <si>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</si>
  <si>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</si>
  <si>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</si>
  <si>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</si>
  <si>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</si>
  <si>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</si>
  <si>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</si>
  <si>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</si>
  <si>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</si>
  <si>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</si>
  <si>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</si>
  <si>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</si>
  <si>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</si>
  <si>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</si>
  <si>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</si>
  <si>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</si>
  <si>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</si>
  <si>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</si>
  <si>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</si>
  <si>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</si>
  <si>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</si>
  <si>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</si>
  <si>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</si>
  <si>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</si>
  <si>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</si>
  <si>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</si>
  <si>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</si>
  <si>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</si>
  <si>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</si>
  <si>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</si>
  <si>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</si>
  <si>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</si>
  <si>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</si>
  <si>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</si>
  <si>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</si>
  <si>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</si>
  <si>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</si>
  <si>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</si>
  <si>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</si>
  <si>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</si>
  <si>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</si>
  <si>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</si>
  <si>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</si>
  <si>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</si>
  <si>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</si>
  <si>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</si>
  <si>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</si>
  <si>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</si>
  <si>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</si>
  <si>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</si>
  <si>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</si>
  <si>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</si>
  <si>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</si>
  <si>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</si>
  <si>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</si>
  <si>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</si>
  <si>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</si>
  <si>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</si>
  <si>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</si>
  <si>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</si>
  <si>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</si>
  <si>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</si>
  <si>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</si>
  <si>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</si>
  <si>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</si>
  <si>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</si>
  <si>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</si>
  <si>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</si>
  <si>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</si>
  <si>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</si>
  <si>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</si>
  <si>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</si>
  <si>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</si>
  <si>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</si>
  <si>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</si>
  <si>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</si>
  <si>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</si>
  <si>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</si>
  <si>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</si>
  <si>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</si>
  <si>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</si>
  <si>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</si>
  <si>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</si>
  <si>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</si>
  <si>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</si>
  <si>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</si>
  <si>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</si>
  <si>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</si>
  <si>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</si>
  <si>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</si>
  <si>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</si>
  <si>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</si>
  <si>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</si>
  <si>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</si>
  <si>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</si>
  <si>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</si>
  <si>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</si>
  <si>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</si>
  <si>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</si>
  <si>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</si>
  <si>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</si>
  <si>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</si>
  <si>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</si>
  <si>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</si>
  <si>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</si>
  <si>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</si>
  <si>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</si>
  <si>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</si>
  <si>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</si>
  <si>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</si>
  <si>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</si>
  <si>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</si>
  <si>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</si>
  <si>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</si>
  <si>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</si>
  <si>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</si>
  <si>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</si>
  <si>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</si>
  <si>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</si>
  <si>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</si>
  <si>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</si>
  <si>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</si>
  <si>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</si>
  <si>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</si>
  <si>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</si>
  <si>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</si>
  <si>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</si>
  <si>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</si>
  <si>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</si>
  <si>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</si>
  <si>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</si>
  <si>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</si>
  <si>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</si>
  <si>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</si>
  <si>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</si>
  <si>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</si>
  <si>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</si>
  <si>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</si>
  <si>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</si>
  <si>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</si>
  <si>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</si>
  <si>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</si>
  <si>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</si>
  <si>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</si>
  <si>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</si>
  <si>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</si>
  <si>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</si>
  <si>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</si>
  <si>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</si>
  <si>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</si>
  <si>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</si>
  <si>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</si>
  <si>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</si>
  <si>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</si>
  <si>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</si>
  <si>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</si>
  <si>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</si>
  <si>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</si>
  <si>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</si>
  <si>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</si>
  <si>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</si>
  <si>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</si>
  <si>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</si>
  <si>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</si>
  <si>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</si>
  <si>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</si>
  <si>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</si>
  <si>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</si>
  <si>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</si>
  <si>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</si>
  <si>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</si>
  <si>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</si>
  <si>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</si>
  <si>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</si>
  <si>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</si>
  <si>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</si>
  <si>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</si>
  <si>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</si>
  <si>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</si>
  <si>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</si>
  <si>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</si>
  <si>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</si>
  <si>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</si>
  <si>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</si>
  <si>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</si>
  <si>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</si>
  <si>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</si>
  <si>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</si>
  <si>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</si>
  <si>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</si>
  <si>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</si>
  <si>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</si>
  <si>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</si>
  <si>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</si>
  <si>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</si>
  <si>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</si>
  <si>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</si>
  <si>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</si>
  <si>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</si>
  <si>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</si>
  <si>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</si>
  <si>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</si>
  <si>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</si>
  <si>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</si>
  <si>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</si>
  <si>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</si>
  <si>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</si>
  <si>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</si>
  <si>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</si>
  <si>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</si>
  <si>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</si>
  <si>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</si>
  <si>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</si>
  <si>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</si>
  <si>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</si>
  <si>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</si>
  <si>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</si>
  <si>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</si>
  <si>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</si>
  <si>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</si>
  <si>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</si>
  <si>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</si>
  <si>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</si>
  <si>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</si>
  <si>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</si>
  <si>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</si>
  <si>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</si>
  <si>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</si>
  <si>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</si>
  <si>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</si>
  <si>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</si>
  <si>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</si>
  <si>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</si>
  <si>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</si>
  <si>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</si>
  <si>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</si>
  <si>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</si>
  <si>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</si>
  <si>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</si>
  <si>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</si>
  <si>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</si>
  <si>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</si>
  <si>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</si>
  <si>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</si>
  <si>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</si>
  <si>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</si>
  <si>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</si>
  <si>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</si>
  <si>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</si>
  <si>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</si>
  <si>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</si>
  <si>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</si>
  <si>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</si>
  <si>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</si>
  <si>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</si>
  <si>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</si>
  <si>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</si>
  <si>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</si>
  <si>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</si>
  <si>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</si>
  <si>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</si>
  <si>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</si>
  <si>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</si>
  <si>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</si>
  <si>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</si>
  <si>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</si>
  <si>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</si>
  <si>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</si>
  <si>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</si>
  <si>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</si>
  <si>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</si>
  <si>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</si>
  <si>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</si>
  <si>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</si>
  <si>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</si>
  <si>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</si>
  <si>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</si>
  <si>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</si>
  <si>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</si>
  <si>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</si>
  <si>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</si>
  <si>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</si>
  <si>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</si>
  <si>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</si>
  <si>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</si>
  <si>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</si>
  <si>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</si>
  <si>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</si>
  <si>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</si>
  <si>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</si>
  <si>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</si>
  <si>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</si>
  <si>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</si>
  <si>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</si>
  <si>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</si>
  <si>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</si>
  <si>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</si>
  <si>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</si>
  <si>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</si>
  <si>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</si>
  <si>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</si>
  <si>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</si>
  <si>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</si>
  <si>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</si>
  <si>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</si>
  <si>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</si>
  <si>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</si>
  <si>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</si>
  <si>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</si>
  <si>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</si>
  <si>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</si>
  <si>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</si>
  <si>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</si>
  <si>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</si>
  <si>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</si>
  <si>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</si>
  <si>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</si>
  <si>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</si>
  <si>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</si>
  <si>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</si>
  <si>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</si>
  <si>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</si>
  <si>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</si>
  <si>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</si>
  <si>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</si>
  <si>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</si>
  <si>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</si>
  <si>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</si>
  <si>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</si>
  <si>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</si>
  <si>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</si>
  <si>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</si>
  <si>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</si>
  <si>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</si>
  <si>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</si>
  <si>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</si>
  <si>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</si>
  <si>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</si>
  <si>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</si>
  <si>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</si>
  <si>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</si>
  <si>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</si>
  <si>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</si>
  <si>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</si>
  <si>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</si>
  <si>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</si>
  <si>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</si>
  <si>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</si>
  <si>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</si>
  <si>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</si>
  <si>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</si>
  <si>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</si>
  <si>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</si>
  <si>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</si>
  <si>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</si>
  <si>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</si>
  <si>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</si>
  <si>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</si>
  <si>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</si>
  <si>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</si>
  <si>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</si>
  <si>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</si>
  <si>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</si>
  <si>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</si>
  <si>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</si>
  <si>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</si>
  <si>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</si>
  <si>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</si>
  <si>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</si>
  <si>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</si>
  <si>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</si>
  <si>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</si>
  <si>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</si>
  <si>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</si>
  <si>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</si>
  <si>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</si>
  <si>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</si>
  <si>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</si>
  <si>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</si>
  <si>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</si>
  <si>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</si>
  <si>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</si>
  <si>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</si>
  <si>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</si>
  <si>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</si>
  <si>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</si>
  <si>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</si>
  <si>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</si>
  <si>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</si>
  <si>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</si>
  <si>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</si>
  <si>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</si>
  <si>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</si>
  <si>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</si>
  <si>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</si>
  <si>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</si>
  <si>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</si>
  <si>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</si>
  <si>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</si>
  <si>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</si>
  <si>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</si>
  <si>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</si>
  <si>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</si>
  <si>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</si>
  <si>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</si>
  <si>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</si>
  <si>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</si>
  <si>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</si>
  <si>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</si>
  <si>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</si>
  <si>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</si>
  <si>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</si>
  <si>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</si>
  <si>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</si>
  <si>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</si>
  <si>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</si>
  <si>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</si>
  <si>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</si>
  <si>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</si>
  <si>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</si>
  <si>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</si>
  <si>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</si>
  <si>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</si>
  <si>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</si>
  <si>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</si>
  <si>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</si>
  <si>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</si>
  <si>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</si>
  <si>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</si>
  <si>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</si>
  <si>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</si>
  <si>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</si>
  <si>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</si>
  <si>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</si>
  <si>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</si>
  <si>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</si>
  <si>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</si>
  <si>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</si>
  <si>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</si>
  <si>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</si>
  <si>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</si>
  <si>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</si>
  <si>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</si>
  <si>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</si>
  <si>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</si>
  <si>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</si>
  <si>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</si>
  <si>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</si>
  <si>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</si>
  <si>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</si>
  <si>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</si>
  <si>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</si>
  <si>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</si>
  <si>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</si>
  <si>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</si>
  <si>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</si>
  <si>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</si>
  <si>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</si>
  <si>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</si>
  <si>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</si>
  <si>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</si>
  <si>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</si>
  <si>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</si>
  <si>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</si>
  <si>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</si>
  <si>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</si>
  <si>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</si>
  <si>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</si>
  <si>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</si>
  <si>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</si>
  <si>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</si>
  <si>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</si>
  <si>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</si>
  <si>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</si>
  <si>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</si>
  <si>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</si>
  <si>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</si>
  <si>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</si>
  <si>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</si>
  <si>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</si>
  <si>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</si>
  <si>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</si>
  <si>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</si>
  <si>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</si>
  <si>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</si>
  <si>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</si>
  <si>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</si>
  <si>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</si>
  <si>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</si>
  <si>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</si>
  <si>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</si>
  <si>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</si>
  <si>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</si>
  <si>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</si>
  <si>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</si>
  <si>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</si>
  <si>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</si>
  <si>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</si>
  <si>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</si>
  <si>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</si>
  <si>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</si>
  <si>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</si>
  <si>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</si>
  <si>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</si>
  <si>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</si>
  <si>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</si>
  <si>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</si>
  <si>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</si>
  <si>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</si>
  <si>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</si>
  <si>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</si>
  <si>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</si>
  <si>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</si>
  <si>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</si>
  <si>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</si>
  <si>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</si>
  <si>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</si>
  <si>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</si>
  <si>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</si>
  <si>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</si>
  <si>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</si>
  <si>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</si>
  <si>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</si>
  <si>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</si>
  <si>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</si>
  <si>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</si>
  <si>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</si>
  <si>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</si>
  <si>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</si>
  <si>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</si>
  <si>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</si>
  <si>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</si>
  <si>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</si>
  <si>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</si>
  <si>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</si>
  <si>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</si>
  <si>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</si>
  <si>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</si>
  <si>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</si>
  <si>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</si>
  <si>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</si>
  <si>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</si>
  <si>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</si>
  <si>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</si>
  <si>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</si>
  <si>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</si>
  <si>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</si>
  <si>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</si>
  <si>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</si>
  <si>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</si>
  <si>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</si>
  <si>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</si>
  <si>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</si>
  <si>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</si>
  <si>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</si>
  <si>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</si>
  <si>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</si>
  <si>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</si>
  <si>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</si>
  <si>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</si>
  <si>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</si>
  <si>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</si>
  <si>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</si>
  <si>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</si>
  <si>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</si>
  <si>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</si>
  <si>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</si>
  <si>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</si>
  <si>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</si>
  <si>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</si>
  <si>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</si>
  <si>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</si>
  <si>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</si>
  <si>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</si>
  <si>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</si>
  <si>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</si>
  <si>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</si>
  <si>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</si>
  <si>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</si>
  <si>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</si>
  <si>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</si>
  <si>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</si>
  <si>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</si>
  <si>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</si>
  <si>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</si>
  <si>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</si>
  <si>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</si>
  <si>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</si>
  <si>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</si>
  <si>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</si>
  <si>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</si>
  <si>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</si>
  <si>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</si>
  <si>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</si>
  <si>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</si>
  <si>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</si>
  <si>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</si>
  <si>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</si>
  <si>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</si>
  <si>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</si>
  <si>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</si>
  <si>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</si>
  <si>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</si>
  <si>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</si>
  <si>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</si>
  <si>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</si>
  <si>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</si>
  <si>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</si>
  <si>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</si>
  <si>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</si>
  <si>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</si>
  <si>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</si>
  <si>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</si>
  <si>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</si>
  <si>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</si>
  <si>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</si>
  <si>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</si>
  <si>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</si>
  <si>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</si>
  <si>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</si>
  <si>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</si>
  <si>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</si>
  <si>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</si>
  <si>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</si>
  <si>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</si>
  <si>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</si>
  <si>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</si>
  <si>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</si>
  <si>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</si>
  <si>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</si>
  <si>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</si>
  <si>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</si>
  <si>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</si>
  <si>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</si>
  <si>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</si>
  <si>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</si>
  <si>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</si>
  <si>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</si>
  <si>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</si>
  <si>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</si>
  <si>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</si>
  <si>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</si>
  <si>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</si>
  <si>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</si>
  <si>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</si>
  <si>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</si>
  <si>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</si>
  <si>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</si>
  <si>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</si>
  <si>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</si>
  <si>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</si>
  <si>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</si>
  <si>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</si>
  <si>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</si>
  <si>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</si>
  <si>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</si>
  <si>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</si>
  <si>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</si>
  <si>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</si>
  <si>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</si>
  <si>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</si>
  <si>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</si>
  <si>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</si>
  <si>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</si>
  <si>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</si>
  <si>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</si>
  <si>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</si>
  <si>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</si>
  <si>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</si>
  <si>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</si>
  <si>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</si>
  <si>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</si>
  <si>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</si>
  <si>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</si>
  <si>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</si>
  <si>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</si>
  <si>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</si>
  <si>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</si>
  <si>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</si>
  <si>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</si>
  <si>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</si>
  <si>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</si>
  <si>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</si>
  <si>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</si>
  <si>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</si>
  <si>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</si>
  <si>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</si>
  <si>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</si>
  <si>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</si>
  <si>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</si>
  <si>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</si>
  <si>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</si>
  <si>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</si>
  <si>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</si>
  <si>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</si>
  <si>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</si>
  <si>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</si>
  <si>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</si>
  <si>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</si>
  <si>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</si>
  <si>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</si>
  <si>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</si>
  <si>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</si>
  <si>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</si>
  <si>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</si>
  <si>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</si>
  <si>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</si>
  <si>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</si>
  <si>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</si>
  <si>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</si>
  <si>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</si>
  <si>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</si>
  <si>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</si>
  <si>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</si>
  <si>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</si>
  <si>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</si>
  <si>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</si>
  <si>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</si>
  <si>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</si>
  <si>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</si>
  <si>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</si>
  <si>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</si>
  <si>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</si>
  <si>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</si>
  <si>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</si>
  <si>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</si>
  <si>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</si>
  <si>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</si>
  <si>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</si>
  <si>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</si>
  <si>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</si>
  <si>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</si>
  <si>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</si>
  <si>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</si>
  <si>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</si>
  <si>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</si>
  <si>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</si>
  <si>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</si>
  <si>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</si>
  <si>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</si>
  <si>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</si>
  <si>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</si>
  <si>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</si>
  <si>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</si>
  <si>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</si>
  <si>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</si>
  <si>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</si>
  <si>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</si>
  <si>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</si>
  <si>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</si>
  <si>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</si>
  <si>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</si>
  <si>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</si>
  <si>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</si>
  <si>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</si>
  <si>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</si>
  <si>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</si>
  <si>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</si>
  <si>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</si>
  <si>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</si>
  <si>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</si>
  <si>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</si>
  <si>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</si>
  <si>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</si>
  <si>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</si>
  <si>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</si>
  <si>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</si>
  <si>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</si>
  <si>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</si>
  <si>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</si>
  <si>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</si>
  <si>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</si>
  <si>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</si>
  <si>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</si>
  <si>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</si>
  <si>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</si>
  <si>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</si>
  <si>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</si>
  <si>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</si>
  <si>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</si>
  <si>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</si>
  <si>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</si>
  <si>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</si>
  <si>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</si>
  <si>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</si>
  <si>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</si>
  <si>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</si>
  <si>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</si>
  <si>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</si>
  <si>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</si>
  <si>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</si>
  <si>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</si>
  <si>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</si>
  <si>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</si>
  <si>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</si>
  <si>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</si>
  <si>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</si>
  <si>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</si>
  <si>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</si>
  <si>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</si>
  <si>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</si>
  <si>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</si>
  <si>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</si>
  <si>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</si>
  <si>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</si>
  <si>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</si>
  <si>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</si>
  <si>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</si>
  <si>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</si>
  <si>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</si>
  <si>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</si>
  <si>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</si>
  <si>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</si>
  <si>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</si>
  <si>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</si>
  <si>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</si>
  <si>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</si>
  <si>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</si>
  <si>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</si>
  <si>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</si>
  <si>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</si>
  <si>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</si>
  <si>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</si>
  <si>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</si>
  <si>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</si>
  <si>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</si>
  <si>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</si>
  <si>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</si>
  <si>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</si>
  <si>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</si>
  <si>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</si>
  <si>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</si>
  <si>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</si>
  <si>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</si>
  <si>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</si>
  <si>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</si>
  <si>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</si>
  <si>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</si>
  <si>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</si>
  <si>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</si>
  <si>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</si>
  <si>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</si>
  <si>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</si>
  <si>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</si>
  <si>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</si>
  <si>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</si>
  <si>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</si>
  <si>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</si>
  <si>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</si>
  <si>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</si>
  <si>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</si>
  <si>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</si>
  <si>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</si>
  <si>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</si>
  <si>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</si>
  <si>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</si>
  <si>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</si>
  <si>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</si>
  <si>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</si>
  <si>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</si>
  <si>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</si>
  <si>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</si>
  <si>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</si>
  <si>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</si>
  <si>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</si>
  <si>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</si>
  <si>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</si>
  <si>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</si>
  <si>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</si>
  <si>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</si>
  <si>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</si>
  <si>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</si>
  <si>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</si>
  <si>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</si>
  <si>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</si>
  <si>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</si>
  <si>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</si>
  <si>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</si>
  <si>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</si>
  <si>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</si>
  <si>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</si>
  <si>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</si>
  <si>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</si>
  <si>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</si>
  <si>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</si>
  <si>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</si>
  <si>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</si>
  <si>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</si>
  <si>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</si>
  <si>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</si>
  <si>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</si>
  <si>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</si>
  <si>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</si>
  <si>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</si>
  <si>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</si>
  <si>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</si>
  <si>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</si>
  <si>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</si>
  <si>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</si>
  <si>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</si>
  <si>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</si>
  <si>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</si>
  <si>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</si>
  <si>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</si>
  <si>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</si>
  <si>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</si>
  <si>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</si>
  <si>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</si>
  <si>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</si>
  <si>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</si>
  <si>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</si>
  <si>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</si>
  <si>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</si>
  <si>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</si>
  <si>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</si>
  <si>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</si>
  <si>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</si>
  <si>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</si>
  <si>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</si>
  <si>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</si>
  <si>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</si>
  <si>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</si>
  <si>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</si>
  <si>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</si>
  <si>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</si>
  <si>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</si>
  <si>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</si>
  <si>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</si>
  <si>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</si>
  <si>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</si>
  <si>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</si>
  <si>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</si>
  <si>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</si>
  <si>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</si>
  <si>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</si>
  <si>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</si>
  <si>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</si>
  <si>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</si>
  <si>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</si>
  <si>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</si>
  <si>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</si>
  <si>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</si>
  <si>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</si>
  <si>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</si>
  <si>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</si>
  <si>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</si>
  <si>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</si>
  <si>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</si>
  <si>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</si>
  <si>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</si>
  <si>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</si>
  <si>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</si>
  <si>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</si>
  <si>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</si>
  <si>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</si>
  <si>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</si>
  <si>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</si>
  <si>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</si>
  <si>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</si>
  <si>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</si>
  <si>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</si>
  <si>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</si>
  <si>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</si>
  <si>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</si>
  <si>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</si>
  <si>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</si>
  <si>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</si>
  <si>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</si>
  <si>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</si>
  <si>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</si>
  <si>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</si>
  <si>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</si>
  <si>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</si>
  <si>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</si>
  <si>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</si>
  <si>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</si>
  <si>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</si>
  <si>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</si>
  <si>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</si>
  <si>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</si>
  <si>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</si>
  <si>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</si>
  <si>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</si>
  <si>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</si>
  <si>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</si>
  <si>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</si>
  <si>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</si>
  <si>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</si>
  <si>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</si>
  <si>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</si>
  <si>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</si>
  <si>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</si>
  <si>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</si>
  <si>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</si>
  <si>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</si>
  <si>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</si>
  <si>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</si>
  <si>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</si>
  <si>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</si>
  <si>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</si>
  <si>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</si>
  <si>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</si>
  <si>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</si>
  <si>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</si>
  <si>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</si>
  <si>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</si>
  <si>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</si>
  <si>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</si>
  <si>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</si>
  <si>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</si>
  <si>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</si>
  <si>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</si>
  <si>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</si>
  <si>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</si>
  <si>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</si>
  <si>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</si>
  <si>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</si>
  <si>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</si>
  <si>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</si>
  <si>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</si>
  <si>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</si>
  <si>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</si>
  <si>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</si>
  <si>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</si>
  <si>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</si>
  <si>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</si>
  <si>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</si>
  <si>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</si>
  <si>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</si>
  <si>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</si>
  <si>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</si>
  <si>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</si>
  <si>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</si>
  <si>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</si>
  <si>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</si>
  <si>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</si>
  <si>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</si>
  <si>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</si>
  <si>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</si>
  <si>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</si>
  <si>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</si>
  <si>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</si>
  <si>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</si>
  <si>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</si>
  <si>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</si>
  <si>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</si>
  <si>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</si>
  <si>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</si>
  <si>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</si>
  <si>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</si>
  <si>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</si>
  <si>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</si>
  <si>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</si>
  <si>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</si>
  <si>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</si>
  <si>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</si>
  <si>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</si>
  <si>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</si>
  <si>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</si>
  <si>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</si>
  <si>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</si>
  <si>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</si>
  <si>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</si>
  <si>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</si>
  <si>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</si>
  <si>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</si>
  <si>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</si>
  <si>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</si>
  <si>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</si>
  <si>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</si>
  <si>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</si>
  <si>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</si>
  <si>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</si>
  <si>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</si>
  <si>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</si>
  <si>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</si>
  <si>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</si>
  <si>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</si>
  <si>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</si>
  <si>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</si>
  <si>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</si>
  <si>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</si>
  <si>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</si>
  <si>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</si>
  <si>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</si>
  <si>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</si>
  <si>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</si>
  <si>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</si>
  <si>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</si>
  <si>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</si>
  <si>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</si>
  <si>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</si>
  <si>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</si>
  <si>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</si>
  <si>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</si>
  <si>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</si>
  <si>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</si>
  <si>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</si>
  <si>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</si>
  <si>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</si>
  <si>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</si>
  <si>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</si>
  <si>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</si>
  <si>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</si>
  <si>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</si>
  <si>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</si>
  <si>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</si>
  <si>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</si>
  <si>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</si>
  <si>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</si>
  <si>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</si>
  <si>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</si>
  <si>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</si>
  <si>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</si>
  <si>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</si>
  <si>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</si>
  <si>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</si>
  <si>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</si>
  <si>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</si>
  <si>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</si>
  <si>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</si>
  <si>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</si>
  <si>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</si>
  <si>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</si>
  <si>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</si>
  <si>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</si>
  <si>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</si>
  <si>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</si>
  <si>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</si>
  <si>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</si>
  <si>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</si>
  <si>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</si>
  <si>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</si>
  <si>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</si>
  <si>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</si>
  <si>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</si>
  <si>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</si>
  <si>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</si>
  <si>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</si>
  <si>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</si>
  <si>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</si>
  <si>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</si>
  <si>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</si>
  <si>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</si>
  <si>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</si>
  <si>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</si>
  <si>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</si>
  <si>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</si>
  <si>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</si>
  <si>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</si>
  <si>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</si>
  <si>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</si>
  <si>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</si>
  <si>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</si>
  <si>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</si>
  <si>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</si>
  <si>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</si>
  <si>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</si>
  <si>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</si>
  <si>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</si>
  <si>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</si>
  <si>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</si>
  <si>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</si>
  <si>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</si>
  <si>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</si>
  <si>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</si>
  <si>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</si>
  <si>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</si>
  <si>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</si>
  <si>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</si>
  <si>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</si>
  <si>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</si>
  <si>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</si>
  <si>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</si>
  <si>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</si>
  <si>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</si>
  <si>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</si>
  <si>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</si>
  <si>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</si>
  <si>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</si>
  <si>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</si>
  <si>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</si>
  <si>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</si>
  <si>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</si>
  <si>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</si>
  <si>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</si>
  <si>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</si>
  <si>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</si>
  <si>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</si>
  <si>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</si>
  <si>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</si>
  <si>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</si>
  <si>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</si>
  <si>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</si>
  <si>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</si>
  <si>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</si>
  <si>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</si>
  <si>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</si>
  <si>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</si>
  <si>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</si>
  <si>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</si>
  <si>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</si>
  <si>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</si>
  <si>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</si>
  <si>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</si>
  <si>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</si>
  <si>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</si>
  <si>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</si>
  <si>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</si>
  <si>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</si>
  <si>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</si>
  <si>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</si>
  <si>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</si>
  <si>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</si>
  <si>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</si>
  <si>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</si>
  <si>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</si>
  <si>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</si>
  <si>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</si>
  <si>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</si>
  <si>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</si>
  <si>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</si>
  <si>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</si>
  <si>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</si>
  <si>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</si>
  <si>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</si>
  <si>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</si>
  <si>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</si>
  <si>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</si>
  <si>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</si>
  <si>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</si>
  <si>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</si>
  <si>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</si>
  <si>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</si>
  <si>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</si>
  <si>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</si>
  <si>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</si>
  <si>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</si>
  <si>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</si>
  <si>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</si>
  <si>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</si>
  <si>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</si>
  <si>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</si>
  <si>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</si>
  <si>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</si>
  <si>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</si>
  <si>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</si>
  <si>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</si>
  <si>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</si>
  <si>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</si>
  <si>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</si>
  <si>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</si>
  <si>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</si>
  <si>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</si>
  <si>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</si>
  <si>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</si>
  <si>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</si>
  <si>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</si>
  <si>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</si>
  <si>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</si>
  <si>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</si>
  <si>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</si>
  <si>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</si>
  <si>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</si>
  <si>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</si>
  <si>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</si>
  <si>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</si>
  <si>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</si>
  <si>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</si>
  <si>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</si>
  <si>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</si>
  <si>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</si>
  <si>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</si>
  <si>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</si>
  <si>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</si>
  <si>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</si>
  <si>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</si>
  <si>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</si>
  <si>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</si>
  <si>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</si>
  <si>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</si>
  <si>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</si>
  <si>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</si>
  <si>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</si>
  <si>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</si>
  <si>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</si>
  <si>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</si>
  <si>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</si>
  <si>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</si>
  <si>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</si>
  <si>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</si>
  <si>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</si>
  <si>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</si>
  <si>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</si>
  <si>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</si>
  <si>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</si>
  <si>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</si>
  <si>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</si>
  <si>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</si>
  <si>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</si>
  <si>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</si>
  <si>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</si>
  <si>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</si>
  <si>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</si>
  <si>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</si>
  <si>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</si>
  <si>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</si>
  <si>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</si>
  <si>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</si>
  <si>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</si>
  <si>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</si>
  <si>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</si>
  <si>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</si>
  <si>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</si>
  <si>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</si>
  <si>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</si>
  <si>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</si>
  <si>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</si>
  <si>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</si>
  <si>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</si>
  <si>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</si>
  <si>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</si>
  <si>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</si>
  <si>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</si>
  <si>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</si>
  <si>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</si>
  <si>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</si>
  <si>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</si>
  <si>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</si>
  <si>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</si>
  <si>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</si>
  <si>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</si>
  <si>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</si>
  <si>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</si>
  <si>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</si>
  <si>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</si>
  <si>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</si>
  <si>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</si>
  <si>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</si>
  <si>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</si>
  <si>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</si>
  <si>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</si>
  <si>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</si>
  <si>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</si>
  <si>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</si>
  <si>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</si>
  <si>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</si>
  <si>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</si>
  <si>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</si>
  <si>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</si>
  <si>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</si>
  <si>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</si>
  <si>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</si>
  <si>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</si>
  <si>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</si>
  <si>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</si>
  <si>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</si>
  <si>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</si>
  <si>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</si>
  <si>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</si>
  <si>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</si>
  <si>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</si>
  <si>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</si>
  <si>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</si>
  <si>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</si>
  <si>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</si>
  <si>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</si>
  <si>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</si>
  <si>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</si>
  <si>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</si>
  <si>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</si>
  <si>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</si>
  <si>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</si>
  <si>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</si>
  <si>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</si>
  <si>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</si>
  <si>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</si>
  <si>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</si>
  <si>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</si>
  <si>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</si>
  <si>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</si>
  <si>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</si>
  <si>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</si>
  <si>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</si>
  <si>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</si>
  <si>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</si>
  <si>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</si>
  <si>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</si>
  <si>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</si>
  <si>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</si>
  <si>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</si>
  <si>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</si>
  <si>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</si>
  <si>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</si>
  <si>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</si>
  <si>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</si>
  <si>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</si>
  <si>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</si>
  <si>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</si>
  <si>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</si>
  <si>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</si>
  <si>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</si>
  <si>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</si>
  <si>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</si>
  <si>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</si>
  <si>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</si>
  <si>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</si>
  <si>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</si>
  <si>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</si>
  <si>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</si>
  <si>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</si>
  <si>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</si>
  <si>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</si>
  <si>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</si>
  <si>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</si>
  <si>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</si>
  <si>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</si>
  <si>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</si>
  <si>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</si>
  <si>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</si>
  <si>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</si>
  <si>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</si>
  <si>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</si>
  <si>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</si>
  <si>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</si>
  <si>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</si>
  <si>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</si>
  <si>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</si>
  <si>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</si>
  <si>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</si>
  <si>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</si>
  <si>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</si>
  <si>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</si>
  <si>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</si>
  <si>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</si>
  <si>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</si>
  <si>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</si>
  <si>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</si>
  <si>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</si>
  <si>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</si>
  <si>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</si>
  <si>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</si>
  <si>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</si>
  <si>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</si>
  <si>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</si>
  <si>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</si>
  <si>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</si>
  <si>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</si>
  <si>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</si>
  <si>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</si>
  <si>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</si>
  <si>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</si>
  <si>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</si>
  <si>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</si>
  <si>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</si>
  <si>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</si>
  <si>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</si>
  <si>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</si>
  <si>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</si>
  <si>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</si>
  <si>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</si>
  <si>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</si>
  <si>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</si>
  <si>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</si>
  <si>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</si>
  <si>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</si>
  <si>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</si>
  <si>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</si>
  <si>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</si>
  <si>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</si>
  <si>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</si>
  <si>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</si>
  <si>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</si>
  <si>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</si>
  <si>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</si>
  <si>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</si>
  <si>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</si>
  <si>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</si>
  <si>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</si>
  <si>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</si>
  <si>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</si>
  <si>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</si>
  <si>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</si>
  <si>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</si>
  <si>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</si>
  <si>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</si>
  <si>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</si>
  <si>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</si>
  <si>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</si>
  <si>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</si>
  <si>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</si>
  <si>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</si>
  <si>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</si>
  <si>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</si>
  <si>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</si>
  <si>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</si>
  <si>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</si>
  <si>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</si>
  <si>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</si>
  <si>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</si>
  <si>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</si>
  <si>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</si>
  <si>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</si>
  <si>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</si>
  <si>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</si>
  <si>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</si>
  <si>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</si>
  <si>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</si>
  <si>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</si>
  <si>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</si>
  <si>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</si>
  <si>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</si>
  <si>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</si>
  <si>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</si>
  <si>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</si>
  <si>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</si>
  <si>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</si>
  <si>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</si>
  <si>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</si>
  <si>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</si>
  <si>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</si>
  <si>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</si>
  <si>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</si>
  <si>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</si>
  <si>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</si>
  <si>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</si>
  <si>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</si>
  <si>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</si>
  <si>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</si>
  <si>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</si>
  <si>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</si>
  <si>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</si>
  <si>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</si>
  <si>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</si>
  <si>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</si>
  <si>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</si>
  <si>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</si>
  <si>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</si>
  <si>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</si>
  <si>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</si>
  <si>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</si>
  <si>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</si>
  <si>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</si>
  <si>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</si>
  <si>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</si>
  <si>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</si>
  <si>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</si>
  <si>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</si>
  <si>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</si>
  <si>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</si>
  <si>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</si>
  <si>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</si>
  <si>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</si>
  <si>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</si>
  <si>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</si>
  <si>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</si>
  <si>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</si>
  <si>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</si>
  <si>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</si>
  <si>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</si>
  <si>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</si>
  <si>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</si>
  <si>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</si>
  <si>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</si>
  <si>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</si>
  <si>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</si>
  <si>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</si>
  <si>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</si>
  <si>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</si>
  <si>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</si>
  <si>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</si>
  <si>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</si>
  <si>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</si>
  <si>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</si>
  <si>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</si>
  <si>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</si>
  <si>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</si>
  <si>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</si>
  <si>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</si>
  <si>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</si>
  <si>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</si>
  <si>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</si>
  <si>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</si>
  <si>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</si>
  <si>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</si>
  <si>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</si>
  <si>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</si>
  <si>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</si>
  <si>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</si>
  <si>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</si>
  <si>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</si>
  <si>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</si>
  <si>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</si>
  <si>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</si>
  <si>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</si>
  <si>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</si>
  <si>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</si>
  <si>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</si>
  <si>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</si>
  <si>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</si>
  <si>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</si>
  <si>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</si>
  <si>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</si>
  <si>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</si>
  <si>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</si>
  <si>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</si>
  <si>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</si>
  <si>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</si>
  <si>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</si>
  <si>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</si>
  <si>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</si>
  <si>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</si>
  <si>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</si>
  <si>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</si>
  <si>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</si>
  <si>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</si>
  <si>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</si>
  <si>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</si>
  <si>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</si>
  <si>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</si>
  <si>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</si>
  <si>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</si>
  <si>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</si>
  <si>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</si>
  <si>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</si>
  <si>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</si>
  <si>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</si>
  <si>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</si>
  <si>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</si>
  <si>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</si>
  <si>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</si>
  <si>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</si>
  <si>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</si>
  <si>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</si>
  <si>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</si>
  <si>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</si>
  <si>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</si>
  <si>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</si>
  <si>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</si>
  <si>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</si>
  <si>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</si>
  <si>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</si>
  <si>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</si>
  <si>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</si>
  <si>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</si>
  <si>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</si>
  <si>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</si>
  <si>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</si>
  <si>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</si>
  <si>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</si>
  <si>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</si>
  <si>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</si>
  <si>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</si>
  <si>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</si>
  <si>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</si>
  <si>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</si>
  <si>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</si>
  <si>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</si>
  <si>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</si>
  <si>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</si>
  <si>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</si>
  <si>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</si>
  <si>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</si>
  <si>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</si>
  <si>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</si>
  <si>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</si>
  <si>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</si>
  <si>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</si>
  <si>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</si>
  <si>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</si>
  <si>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</si>
  <si>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</si>
  <si>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</si>
  <si>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</si>
  <si>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</si>
  <si>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</si>
  <si>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</si>
  <si>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</si>
  <si>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</si>
  <si>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</si>
  <si>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</si>
  <si>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</si>
  <si>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</si>
  <si>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</si>
  <si>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</si>
  <si>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</si>
  <si>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</si>
  <si>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</si>
  <si>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</si>
  <si>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</si>
  <si>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</si>
  <si>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</si>
  <si>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</si>
  <si>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</si>
  <si>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</si>
  <si>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</si>
  <si>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</si>
  <si>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</si>
  <si>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</si>
  <si>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</si>
  <si>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</si>
  <si>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</si>
  <si>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</si>
  <si>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</si>
  <si>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</si>
  <si>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</si>
  <si>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</si>
  <si>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</si>
  <si>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</si>
  <si>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</si>
  <si>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</si>
  <si>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</si>
  <si>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</si>
  <si>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</si>
  <si>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</si>
  <si>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</si>
  <si>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</si>
  <si>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</si>
  <si>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</si>
  <si>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</si>
  <si>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</si>
  <si>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</si>
  <si>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</si>
  <si>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</si>
  <si>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</si>
  <si>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</si>
  <si>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</si>
  <si>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</si>
  <si>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</si>
  <si>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</si>
  <si>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</si>
  <si>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</si>
  <si>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</si>
  <si>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</si>
  <si>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</si>
  <si>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</si>
  <si>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</si>
  <si>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</si>
  <si>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</si>
  <si>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</si>
  <si>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</si>
  <si>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</si>
  <si>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</si>
  <si>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</si>
  <si>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</si>
  <si>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</si>
  <si>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</si>
  <si>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</si>
  <si>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</si>
  <si>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</si>
  <si>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</si>
  <si>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</si>
  <si>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</si>
  <si>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</si>
  <si>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</si>
  <si>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</si>
  <si>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</si>
  <si>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</si>
  <si>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</si>
  <si>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</si>
  <si>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</si>
  <si>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</si>
  <si>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</si>
  <si>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</si>
  <si>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</si>
  <si>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</si>
  <si>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</si>
  <si>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</si>
  <si>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</si>
  <si>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</si>
  <si>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</si>
  <si>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</si>
  <si>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</si>
  <si>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</si>
  <si>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</si>
  <si>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</si>
  <si>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</si>
  <si>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</si>
  <si>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</si>
  <si>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</si>
  <si>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</si>
  <si>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</si>
  <si>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</si>
  <si>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</si>
  <si>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</si>
  <si>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</si>
  <si>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</si>
  <si>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</si>
  <si>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</si>
  <si>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</si>
  <si>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</si>
  <si>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</si>
  <si>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</si>
  <si>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</si>
  <si>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</si>
  <si>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</si>
  <si>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</si>
  <si>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</si>
  <si>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</si>
  <si>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</si>
  <si>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</si>
  <si>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</si>
  <si>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</si>
  <si>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</si>
  <si>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</si>
  <si>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</si>
  <si>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</si>
  <si>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</si>
  <si>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</si>
  <si>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</si>
  <si>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</si>
  <si>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</si>
  <si>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</si>
  <si>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</si>
  <si>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</si>
  <si>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</si>
  <si>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</si>
  <si>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</si>
  <si>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</si>
  <si>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</si>
  <si>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</si>
  <si>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</si>
  <si>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</si>
  <si>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</si>
  <si>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</si>
  <si>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</si>
  <si>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</si>
  <si>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</si>
  <si>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</si>
  <si>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</si>
  <si>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</si>
  <si>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</si>
  <si>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</si>
  <si>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</si>
  <si>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</si>
  <si>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</si>
  <si>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</si>
  <si>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</si>
  <si>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</si>
  <si>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</si>
  <si>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</si>
  <si>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</si>
  <si>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</si>
  <si>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</si>
  <si>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</si>
  <si>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</si>
  <si>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</si>
  <si>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</si>
  <si>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</si>
  <si>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</si>
  <si>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</si>
  <si>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</si>
  <si>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</si>
  <si>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</si>
  <si>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</si>
  <si>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</si>
  <si>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</si>
  <si>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</si>
  <si>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</si>
  <si>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</si>
  <si>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</si>
  <si>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</si>
  <si>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</si>
  <si>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</si>
  <si>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</si>
  <si>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</si>
  <si>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</si>
  <si>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</si>
  <si>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</si>
  <si>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</si>
  <si>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</si>
  <si>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</si>
  <si>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</si>
  <si>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</si>
  <si>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</si>
  <si>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</si>
  <si>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</si>
  <si>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</si>
  <si>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</si>
  <si>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</si>
  <si>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</si>
  <si>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</si>
  <si>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</si>
  <si>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</si>
  <si>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</si>
  <si>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</si>
  <si>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</si>
  <si>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</si>
  <si>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</si>
  <si>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</si>
  <si>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</si>
  <si>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</si>
  <si>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</si>
  <si>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</si>
  <si>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</si>
  <si>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</si>
  <si>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</si>
  <si>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</si>
  <si>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</si>
  <si>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</si>
  <si>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</si>
  <si>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</si>
  <si>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</si>
  <si>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</si>
  <si>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</si>
  <si>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</si>
  <si>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</si>
  <si>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</si>
  <si>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</si>
  <si>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</si>
  <si>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</si>
  <si>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</si>
  <si>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</si>
  <si>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</si>
  <si>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</si>
  <si>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</si>
  <si>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</si>
  <si>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</si>
  <si>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</si>
  <si>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</si>
  <si>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</si>
  <si>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</si>
  <si>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</si>
  <si>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</si>
  <si>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</si>
  <si>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</si>
  <si>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</si>
  <si>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</si>
  <si>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</si>
  <si>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</si>
  <si>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</si>
  <si>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</si>
  <si>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</si>
  <si>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</si>
  <si>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</si>
  <si>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</si>
  <si>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</si>
  <si>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</si>
  <si>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</si>
  <si>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</si>
  <si>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</si>
  <si>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</si>
  <si>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</si>
  <si>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</si>
  <si>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</si>
  <si>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</si>
  <si>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</si>
  <si>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</si>
  <si>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</si>
  <si>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</si>
  <si>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</si>
  <si>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</si>
  <si>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</si>
  <si>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</si>
  <si>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</si>
  <si>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</si>
  <si>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</si>
  <si>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</si>
  <si>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</si>
  <si>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</si>
  <si>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</si>
  <si>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</si>
  <si>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</si>
  <si>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</si>
  <si>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</si>
  <si>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</si>
  <si>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</si>
  <si>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</si>
  <si>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</si>
  <si>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</si>
  <si>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</si>
  <si>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</si>
  <si>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</si>
  <si>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</si>
  <si>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</si>
  <si>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</si>
  <si>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</si>
  <si>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</si>
  <si>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</si>
  <si>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</si>
  <si>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</si>
  <si>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</si>
  <si>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</si>
  <si>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</si>
  <si>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</si>
  <si>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</si>
  <si>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</si>
  <si>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</si>
  <si>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</si>
  <si>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</si>
  <si>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</si>
  <si>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</si>
  <si>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</si>
  <si>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</si>
  <si>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</si>
  <si>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</si>
  <si>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</si>
  <si>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</si>
  <si>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</si>
  <si>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</si>
  <si>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</si>
  <si>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</si>
  <si>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</si>
  <si>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</si>
  <si>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</si>
  <si>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</si>
  <si>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</si>
  <si>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</si>
  <si>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</si>
  <si>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</si>
  <si>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</si>
  <si>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</si>
  <si>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</si>
  <si>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</si>
  <si>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</si>
  <si>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</si>
  <si>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</si>
  <si>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</si>
  <si>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</si>
  <si>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</si>
  <si>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</si>
  <si>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</si>
  <si>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</si>
  <si>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</si>
  <si>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</si>
  <si>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</si>
  <si>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</si>
  <si>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</si>
  <si>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</si>
  <si>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</si>
  <si>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</si>
  <si>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</si>
  <si>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</si>
  <si>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</si>
  <si>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</si>
  <si>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</si>
  <si>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</si>
  <si>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</si>
  <si>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</si>
  <si>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</si>
  <si>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</si>
  <si>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</si>
  <si>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</si>
  <si>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</si>
  <si>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</si>
  <si>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</si>
  <si>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</si>
  <si>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</si>
  <si>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</si>
  <si>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</si>
  <si>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</si>
  <si>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</si>
  <si>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</si>
  <si>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</si>
  <si>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</si>
  <si>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</si>
  <si>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</si>
  <si>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</si>
  <si>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</si>
  <si>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</si>
  <si>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</si>
  <si>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</si>
  <si>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</si>
  <si>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</si>
  <si>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</si>
  <si>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</si>
  <si>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</si>
  <si>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</si>
  <si>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</si>
  <si>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</si>
  <si>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</si>
  <si>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</si>
  <si>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</si>
  <si>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</si>
  <si>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</si>
  <si>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</si>
  <si>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</si>
  <si>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</si>
  <si>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</si>
  <si>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</si>
  <si>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</si>
  <si>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</si>
  <si>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</si>
  <si>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</si>
  <si>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</si>
  <si>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</si>
  <si>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</si>
  <si>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</si>
  <si>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</si>
  <si>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</si>
  <si>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</si>
  <si>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</si>
  <si>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</si>
  <si>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</si>
  <si>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</si>
  <si>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</si>
  <si>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</si>
  <si>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</si>
  <si>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</si>
  <si>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</si>
  <si>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</si>
  <si>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</si>
  <si>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</si>
  <si>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</si>
  <si>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</si>
  <si>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</si>
  <si>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</si>
  <si>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</si>
  <si>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</si>
  <si>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</si>
  <si>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</si>
  <si>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</si>
  <si>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</si>
  <si>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</si>
  <si>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</si>
  <si>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</si>
  <si>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</si>
  <si>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</si>
  <si>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</si>
  <si>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</si>
  <si>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</si>
  <si>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</si>
  <si>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</si>
  <si>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</si>
  <si>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</si>
  <si>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</si>
  <si>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</si>
  <si>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</si>
  <si>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</si>
  <si>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</si>
  <si>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</si>
  <si>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</si>
  <si>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</si>
  <si>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</si>
  <si>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</si>
  <si>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</si>
  <si>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</si>
  <si>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</si>
  <si>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</si>
  <si>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</si>
  <si>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</si>
  <si>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</si>
  <si>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</si>
  <si>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</si>
  <si>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</si>
  <si>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</si>
  <si>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</si>
  <si>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</si>
  <si>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</si>
  <si>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</si>
  <si>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</si>
  <si>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</si>
  <si>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</si>
  <si>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</si>
  <si>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</si>
  <si>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</si>
  <si>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</si>
  <si>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</si>
  <si>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</si>
  <si>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</si>
  <si>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</si>
  <si>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</si>
  <si>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</si>
  <si>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</si>
  <si>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</si>
  <si>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</si>
  <si>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</si>
  <si>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</si>
  <si>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</si>
  <si>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</si>
  <si>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</si>
  <si>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</si>
  <si>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</si>
  <si>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</si>
  <si>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</si>
  <si>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</si>
  <si>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</si>
  <si>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</si>
  <si>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</si>
  <si>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</si>
  <si>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</si>
  <si>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</si>
  <si>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</si>
  <si>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</si>
  <si>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</si>
  <si>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</si>
  <si>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</si>
  <si>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</si>
  <si>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</si>
  <si>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</si>
  <si>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</si>
  <si>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</si>
  <si>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</si>
  <si>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</si>
  <si>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</si>
  <si>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</si>
  <si>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</si>
  <si>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</si>
  <si>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</si>
  <si>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</si>
  <si>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</si>
  <si>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</si>
  <si>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</si>
  <si>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</si>
  <si>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</si>
  <si>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</si>
  <si>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</si>
  <si>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</si>
  <si>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</si>
  <si>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</si>
  <si>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</si>
  <si>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</si>
  <si>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</si>
  <si>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</si>
  <si>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</si>
  <si>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</si>
  <si>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</si>
  <si>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</si>
  <si>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</si>
  <si>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</si>
  <si>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</si>
  <si>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</si>
  <si>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</si>
  <si>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</si>
  <si>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</si>
  <si>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</si>
  <si>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</si>
  <si>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</si>
  <si>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</si>
  <si>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</si>
  <si>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</si>
  <si>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</si>
  <si>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</si>
  <si>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</si>
  <si>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</si>
  <si>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</si>
  <si>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</si>
  <si>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</si>
  <si>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</si>
  <si>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</si>
  <si>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</si>
  <si>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</si>
  <si>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</si>
  <si>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</si>
  <si>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</si>
  <si>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</si>
  <si>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</si>
  <si>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</si>
  <si>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</si>
  <si>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</si>
  <si>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</si>
  <si>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</si>
  <si>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</si>
  <si>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</si>
  <si>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</si>
  <si>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</si>
  <si>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</si>
  <si>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</si>
  <si>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</si>
  <si>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</si>
  <si>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</si>
  <si>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</si>
  <si>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</si>
  <si>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</si>
  <si>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</si>
  <si>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</si>
  <si>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</si>
  <si>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</si>
  <si>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</si>
  <si>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</si>
  <si>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</si>
  <si>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</si>
  <si>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</si>
  <si>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</si>
  <si>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</si>
  <si>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</si>
  <si>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</si>
  <si>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</si>
  <si>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</si>
  <si>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</si>
  <si>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</si>
  <si>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</si>
  <si>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</si>
  <si>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</si>
  <si>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</si>
  <si>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</si>
  <si>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</si>
  <si>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</si>
  <si>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</si>
  <si>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</si>
  <si>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</si>
  <si>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</si>
  <si>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</si>
  <si>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</si>
  <si>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</si>
  <si>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</si>
  <si>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</si>
  <si>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</si>
  <si>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</si>
  <si>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</si>
  <si>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</si>
  <si>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</si>
  <si>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</si>
  <si>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</si>
  <si>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</si>
  <si>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</si>
  <si>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</si>
  <si>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</si>
  <si>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</si>
  <si>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</si>
  <si>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</si>
  <si>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</si>
  <si>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</si>
  <si>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</si>
  <si>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</si>
  <si>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</si>
  <si>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</si>
  <si>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</si>
  <si>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</si>
  <si>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</si>
  <si>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</si>
  <si>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</si>
  <si>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</si>
  <si>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</si>
  <si>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</si>
  <si>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</si>
  <si>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</si>
  <si>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</si>
  <si>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</si>
  <si>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</si>
  <si>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</si>
  <si>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</si>
  <si>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</si>
  <si>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</si>
  <si>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</si>
  <si>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</si>
  <si>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</si>
  <si>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</si>
  <si>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</si>
  <si>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</si>
  <si>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</si>
  <si>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</si>
  <si>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</si>
  <si>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</si>
  <si>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</si>
  <si>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</si>
  <si>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</si>
  <si>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</si>
  <si>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</si>
  <si>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</si>
  <si>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</si>
  <si>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</si>
  <si>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</si>
  <si>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</si>
  <si>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</si>
  <si>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</si>
  <si>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</si>
  <si>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</si>
  <si>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</si>
  <si>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</si>
  <si>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</si>
  <si>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</si>
  <si>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</si>
  <si>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</si>
  <si>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</si>
  <si>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</si>
  <si>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</si>
  <si>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</si>
  <si>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</si>
  <si>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</si>
  <si>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</si>
  <si>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</si>
  <si>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</si>
  <si>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</si>
  <si>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</si>
  <si>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</si>
  <si>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</si>
  <si>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</si>
  <si>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</si>
  <si>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</si>
  <si>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</si>
  <si>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</si>
  <si>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</si>
  <si>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</si>
  <si>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</si>
  <si>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</si>
  <si>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</si>
  <si>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</si>
  <si>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</si>
  <si>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</si>
  <si>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</si>
  <si>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</si>
  <si>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</si>
  <si>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</si>
  <si>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</si>
  <si>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</si>
  <si>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</si>
  <si>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</si>
  <si>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</si>
  <si>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</si>
  <si>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</si>
  <si>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</si>
  <si>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</si>
  <si>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</si>
  <si>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</si>
  <si>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</si>
  <si>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</si>
  <si>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</si>
  <si>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</si>
  <si>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</si>
  <si>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</si>
  <si>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</si>
  <si>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</si>
  <si>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</si>
  <si>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</si>
  <si>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</si>
  <si>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</si>
  <si>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</si>
  <si>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</si>
  <si>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</si>
  <si>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</si>
  <si>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</si>
  <si>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</si>
  <si>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</si>
  <si>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</si>
  <si>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</si>
  <si>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</si>
  <si>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</si>
  <si>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</si>
  <si>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</si>
  <si>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</si>
  <si>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</si>
  <si>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</si>
  <si>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</si>
  <si>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</si>
  <si>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</si>
  <si>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</si>
  <si>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</si>
  <si>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</si>
  <si>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</si>
  <si>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</si>
  <si>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</si>
  <si>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</si>
  <si>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</si>
  <si>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</si>
  <si>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</si>
  <si>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</si>
  <si>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</si>
  <si>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</si>
  <si>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</si>
  <si>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</si>
  <si>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</si>
  <si>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</si>
  <si>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</si>
  <si>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</si>
  <si>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</si>
  <si>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</si>
  <si>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</si>
  <si>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</si>
  <si>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</si>
  <si>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</si>
  <si>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</si>
  <si>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</si>
  <si>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</si>
  <si>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</si>
  <si>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</si>
  <si>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</si>
  <si>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</si>
  <si>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</si>
  <si>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</si>
  <si>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</si>
  <si>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</si>
  <si>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</si>
  <si>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</si>
  <si>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</si>
  <si>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</si>
  <si>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</si>
  <si>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</si>
  <si>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</si>
  <si>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</si>
  <si>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</si>
  <si>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</si>
  <si>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</si>
  <si>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</si>
  <si>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</si>
  <si>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</si>
  <si>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</si>
  <si>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</si>
  <si>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</si>
  <si>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</si>
  <si>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</si>
  <si>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</si>
  <si>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</si>
  <si>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</si>
  <si>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</si>
  <si>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</si>
  <si>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</si>
  <si>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</si>
  <si>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</si>
  <si>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</si>
  <si>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</si>
  <si>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</si>
  <si>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</si>
  <si>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</si>
  <si>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</si>
  <si>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</si>
  <si>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</si>
  <si>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</si>
  <si>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</si>
  <si>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</si>
  <si>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</si>
  <si>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</si>
  <si>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</si>
  <si>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</si>
  <si>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</si>
  <si>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</si>
  <si>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</si>
  <si>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</si>
  <si>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</si>
  <si>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</si>
  <si>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</si>
  <si>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</si>
  <si>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</si>
  <si>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</si>
  <si>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</si>
  <si>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</si>
  <si>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</si>
  <si>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</si>
  <si>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</si>
  <si>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</si>
  <si>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</si>
  <si>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</si>
  <si>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</si>
  <si>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</si>
  <si>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</si>
  <si>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</si>
  <si>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</si>
  <si>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</si>
  <si>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</si>
  <si>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</si>
  <si>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</si>
  <si>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</si>
  <si>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</si>
  <si>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</si>
  <si>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</si>
  <si>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</si>
  <si>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</si>
  <si>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</si>
  <si>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</si>
  <si>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</si>
  <si>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</si>
  <si>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</si>
  <si>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</si>
  <si>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</si>
  <si>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</si>
  <si>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</si>
  <si>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</si>
  <si>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</si>
  <si>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</si>
  <si>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</si>
  <si>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</si>
  <si>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</si>
  <si>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</si>
  <si>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</si>
  <si>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</si>
  <si>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</si>
  <si>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</si>
  <si>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</si>
  <si>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</si>
  <si>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</si>
  <si>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</si>
  <si>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</si>
  <si>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</si>
  <si>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</si>
  <si>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</si>
  <si>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</si>
  <si>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</si>
  <si>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</si>
  <si>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</si>
  <si>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</si>
  <si>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</si>
  <si>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</si>
  <si>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</si>
  <si>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</si>
  <si>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</si>
  <si>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</si>
  <si>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</si>
  <si>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</si>
  <si>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</si>
  <si>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</si>
  <si>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</si>
  <si>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</si>
  <si>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</si>
  <si>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</si>
  <si>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</si>
  <si>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</si>
  <si>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</si>
  <si>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</si>
  <si>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</si>
  <si>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</si>
  <si>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</si>
  <si>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</si>
  <si>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</si>
  <si>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</si>
  <si>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</si>
  <si>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</si>
  <si>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</si>
  <si>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</si>
  <si>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</si>
  <si>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</si>
  <si>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</si>
  <si>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</si>
  <si>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</si>
  <si>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</si>
  <si>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</si>
  <si>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</si>
  <si>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</si>
  <si>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</si>
  <si>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</si>
  <si>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</si>
  <si>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</si>
  <si>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</si>
  <si>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</si>
  <si>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</si>
  <si>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</si>
  <si>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</si>
  <si>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</si>
  <si>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</si>
  <si>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</si>
  <si>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</si>
  <si>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</si>
  <si>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</si>
  <si>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</si>
  <si>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</si>
  <si>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</si>
  <si>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</si>
  <si>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</si>
  <si>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</si>
  <si>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</si>
  <si>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</si>
  <si>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</si>
  <si>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</si>
  <si>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</si>
  <si>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</si>
  <si>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</si>
  <si>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</si>
  <si>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</si>
  <si>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</si>
  <si>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</si>
  <si>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</si>
  <si>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</si>
  <si>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</si>
  <si>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</si>
  <si>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</si>
  <si>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</si>
  <si>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</si>
  <si>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</si>
  <si>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</si>
  <si>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</si>
  <si>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</si>
  <si>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</si>
  <si>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</si>
  <si>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</si>
  <si>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</si>
  <si>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</si>
  <si>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</si>
  <si>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</si>
  <si>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</si>
  <si>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</si>
  <si>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</si>
  <si>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</si>
  <si>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</si>
  <si>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</si>
  <si>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</si>
  <si>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</si>
  <si>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</si>
  <si>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</si>
  <si>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</si>
  <si>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</si>
  <si>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</si>
  <si>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</si>
  <si>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</si>
  <si>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</si>
  <si>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</si>
  <si>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</si>
  <si>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</si>
  <si>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</si>
  <si>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</si>
  <si>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</si>
  <si>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</si>
  <si>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</si>
  <si>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</si>
  <si>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</si>
  <si>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</si>
  <si>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</si>
  <si>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</si>
  <si>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</si>
  <si>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</si>
  <si>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</si>
  <si>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</si>
  <si>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</si>
  <si>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</si>
  <si>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</si>
  <si>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</si>
  <si>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</si>
  <si>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</si>
  <si>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</si>
  <si>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</si>
  <si>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</si>
  <si>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</si>
  <si>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</si>
  <si>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</si>
  <si>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</si>
  <si>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</si>
  <si>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</si>
  <si>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</si>
  <si>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</si>
  <si>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</si>
  <si>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</si>
  <si>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</si>
  <si>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</si>
  <si>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</si>
  <si>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</si>
  <si>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</si>
  <si>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</si>
  <si>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</si>
  <si>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</si>
  <si>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</si>
  <si>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</si>
  <si>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</si>
  <si>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</si>
  <si>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</si>
  <si>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</si>
  <si>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</si>
  <si>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</si>
  <si>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</si>
  <si>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</si>
  <si>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</si>
  <si>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</si>
  <si>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</si>
  <si>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</si>
  <si>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</si>
  <si>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</si>
  <si>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</si>
  <si>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</si>
  <si>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</si>
  <si>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</si>
  <si>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</si>
  <si>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</si>
  <si>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</si>
  <si>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</si>
  <si>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</si>
  <si>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</si>
  <si>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</si>
  <si>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</si>
  <si>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</si>
  <si>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</si>
  <si>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</si>
  <si>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</si>
  <si>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</si>
  <si>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</si>
  <si>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</si>
  <si>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</si>
  <si>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</si>
  <si>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</si>
  <si>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</si>
  <si>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</si>
  <si>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</si>
  <si>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</si>
  <si>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</si>
  <si>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</si>
  <si>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</si>
  <si>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</si>
  <si>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</si>
  <si>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</si>
  <si>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</si>
  <si>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</si>
  <si>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</si>
  <si>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</si>
  <si>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</si>
  <si>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</si>
  <si>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</si>
  <si>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</si>
  <si>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</si>
  <si>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</si>
  <si>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</si>
  <si>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</si>
  <si>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</si>
  <si>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</si>
  <si>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</si>
  <si>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</si>
  <si>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</si>
  <si>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</si>
  <si>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</si>
  <si>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</si>
  <si>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</si>
  <si>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</si>
  <si>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</si>
  <si>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</si>
  <si>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</si>
  <si>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</si>
  <si>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</si>
  <si>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</si>
  <si>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</si>
  <si>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</si>
  <si>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</si>
  <si>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</si>
  <si>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</si>
  <si>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</si>
  <si>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</si>
  <si>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</si>
  <si>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</si>
  <si>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</si>
  <si>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</si>
  <si>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</si>
  <si>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</si>
  <si>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</si>
  <si>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</si>
  <si>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</si>
  <si>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</si>
  <si>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</si>
  <si>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</si>
  <si>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</si>
  <si>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</si>
  <si>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</si>
  <si>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</si>
  <si>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</si>
  <si>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</si>
  <si>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</si>
  <si>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</si>
  <si>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</si>
  <si>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</si>
  <si>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</si>
  <si>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</si>
  <si>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</si>
  <si>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</si>
  <si>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</si>
  <si>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</si>
  <si>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</si>
  <si>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</si>
  <si>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</si>
  <si>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</si>
  <si>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</si>
  <si>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</si>
  <si>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</si>
  <si>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</si>
  <si>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</si>
  <si>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</si>
  <si>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</si>
  <si>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</si>
  <si>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</si>
  <si>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</si>
  <si>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</si>
  <si>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</si>
  <si>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</si>
  <si>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</si>
  <si>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</si>
  <si>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</si>
  <si>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</si>
  <si>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</si>
  <si>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</si>
  <si>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</si>
  <si>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</si>
  <si>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</si>
  <si>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</si>
  <si>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</si>
  <si>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</si>
  <si>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</si>
  <si>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</si>
  <si>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</si>
  <si>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</si>
  <si>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</si>
  <si>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</si>
  <si>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</si>
  <si>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</si>
  <si>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</si>
  <si>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</si>
  <si>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</si>
  <si>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</si>
  <si>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</si>
  <si>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</si>
  <si>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</si>
  <si>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</si>
  <si>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</si>
  <si>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</si>
  <si>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</si>
  <si>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</si>
  <si>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</si>
  <si>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</si>
  <si>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</si>
  <si>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</si>
  <si>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</si>
  <si>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</si>
  <si>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</si>
  <si>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</si>
  <si>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</si>
  <si>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</si>
  <si>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</si>
  <si>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</si>
  <si>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</si>
  <si>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</si>
  <si>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</si>
  <si>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</si>
  <si>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</si>
  <si>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</si>
  <si>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</si>
  <si>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</si>
  <si>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</si>
  <si>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</si>
  <si>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</si>
  <si>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</si>
  <si>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</si>
  <si>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</si>
  <si>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</si>
  <si>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</si>
  <si>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</si>
  <si>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</si>
  <si>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</si>
  <si>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</si>
  <si>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</si>
  <si>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</si>
  <si>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</si>
  <si>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</si>
  <si>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</si>
  <si>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</si>
  <si>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</si>
  <si>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</si>
  <si>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</si>
  <si>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</si>
  <si>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</si>
  <si>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</si>
  <si>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</si>
  <si>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</si>
  <si>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</si>
  <si>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</si>
  <si>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</si>
  <si>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</si>
  <si>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</si>
  <si>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</si>
  <si>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</si>
  <si>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</si>
  <si>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</si>
  <si>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</si>
  <si>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</si>
  <si>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</si>
  <si>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</si>
  <si>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</si>
  <si>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</si>
  <si>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</si>
  <si>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</si>
  <si>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</si>
  <si>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</si>
  <si>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</si>
  <si>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</si>
  <si>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</si>
  <si>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</si>
  <si>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</si>
  <si>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</si>
  <si>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</si>
  <si>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</si>
  <si>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</si>
  <si>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</si>
  <si>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</si>
  <si>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</si>
  <si>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</si>
  <si>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</si>
  <si>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</si>
  <si>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</si>
  <si>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</si>
  <si>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</si>
  <si>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</si>
  <si>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</si>
  <si>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</si>
  <si>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</si>
  <si>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</si>
  <si>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</si>
  <si>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</si>
  <si>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</si>
  <si>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</si>
  <si>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</si>
  <si>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</si>
  <si>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</si>
  <si>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</si>
  <si>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</si>
  <si>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</si>
  <si>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</si>
  <si>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</si>
  <si>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</si>
  <si>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</si>
  <si>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</si>
  <si>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</si>
  <si>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</si>
  <si>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</si>
  <si>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</si>
  <si>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</si>
  <si>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</si>
  <si>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</si>
  <si>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</si>
  <si>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</si>
  <si>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</si>
  <si>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</si>
  <si>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</si>
  <si>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</si>
  <si>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</si>
  <si>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</si>
  <si>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</si>
  <si>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</si>
  <si>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</si>
  <si>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</si>
  <si>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</si>
  <si>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</si>
  <si>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</si>
  <si>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</si>
  <si>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</si>
  <si>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</si>
  <si>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</si>
  <si>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</si>
  <si>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</si>
  <si>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</si>
  <si>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</si>
  <si>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</si>
  <si>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</si>
  <si>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</si>
  <si>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</si>
  <si>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</si>
  <si>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</si>
  <si>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</si>
  <si>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</si>
  <si>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</si>
  <si>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</si>
  <si>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</si>
  <si>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</si>
  <si>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</si>
  <si>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</si>
  <si>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</si>
  <si>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</si>
  <si>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</si>
  <si>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</si>
  <si>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</si>
  <si>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</si>
  <si>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</si>
  <si>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</si>
  <si>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</si>
  <si>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</si>
  <si>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</si>
  <si>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</si>
  <si>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</si>
  <si>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</si>
  <si>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</si>
  <si>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</si>
  <si>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</si>
  <si>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</si>
  <si>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</si>
  <si>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</si>
  <si>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</si>
  <si>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</si>
  <si>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</si>
  <si>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</si>
  <si>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</si>
  <si>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</si>
  <si>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</si>
  <si>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</si>
  <si>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</si>
  <si>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</si>
  <si>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</si>
  <si>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</si>
  <si>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</si>
  <si>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</si>
  <si>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</si>
  <si>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</si>
  <si>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</si>
  <si>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</si>
  <si>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</si>
  <si>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</si>
  <si>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</si>
  <si>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</si>
  <si>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</si>
  <si>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</si>
  <si>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</si>
  <si>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</si>
  <si>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</si>
  <si>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</si>
  <si>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</si>
  <si>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</si>
  <si>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</si>
  <si>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</si>
  <si>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</si>
  <si>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</si>
  <si>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</si>
  <si>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</si>
  <si>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</si>
  <si>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</si>
  <si>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</si>
  <si>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</si>
  <si>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</si>
  <si>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</si>
  <si>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</si>
  <si>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</si>
  <si>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</si>
  <si>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</si>
  <si>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</si>
  <si>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</si>
  <si>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</si>
  <si>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</si>
  <si>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</si>
  <si>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</si>
  <si>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</si>
  <si>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</si>
  <si>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</si>
  <si>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</si>
  <si>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</si>
  <si>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</si>
  <si>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</si>
  <si>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</si>
  <si>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</si>
  <si>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</si>
  <si>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</si>
  <si>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</si>
  <si>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</si>
  <si>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</si>
  <si>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</si>
  <si>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</si>
  <si>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</si>
  <si>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</si>
  <si>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</si>
  <si>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</si>
  <si>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</si>
  <si>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</si>
  <si>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</si>
  <si>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</si>
  <si>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</si>
  <si>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</si>
  <si>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</si>
  <si>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</si>
  <si>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</si>
  <si>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</si>
  <si>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</si>
  <si>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</si>
  <si>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</si>
  <si>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</si>
  <si>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</si>
  <si>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</si>
  <si>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</si>
  <si>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</si>
  <si>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</si>
  <si>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</si>
  <si>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</si>
  <si>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</si>
  <si>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</si>
  <si>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</si>
  <si>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</si>
  <si>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</si>
  <si>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</si>
  <si>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</si>
  <si>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</si>
  <si>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</si>
  <si>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</si>
  <si>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</si>
  <si>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</si>
  <si>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</si>
  <si>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</si>
  <si>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</si>
  <si>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</si>
  <si>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</si>
  <si>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</si>
  <si>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</si>
  <si>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</si>
  <si>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</si>
  <si>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</si>
  <si>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</si>
  <si>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</si>
  <si>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</si>
  <si>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</si>
  <si>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</si>
  <si>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</si>
  <si>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</si>
  <si>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</si>
  <si>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</si>
  <si>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</si>
  <si>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</si>
  <si>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</si>
  <si>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</si>
  <si>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</si>
  <si>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</si>
  <si>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</si>
  <si>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</si>
  <si>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</si>
  <si>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</si>
  <si>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</si>
  <si>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</si>
  <si>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</si>
  <si>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</si>
  <si>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</si>
  <si>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</si>
  <si>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</si>
  <si>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</si>
  <si>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</si>
  <si>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</si>
  <si>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</si>
  <si>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</si>
  <si>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</si>
  <si>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</si>
  <si>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</si>
  <si>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</si>
  <si>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</si>
  <si>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</si>
  <si>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</si>
  <si>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</si>
  <si>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</si>
  <si>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</si>
  <si>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</si>
  <si>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</si>
  <si>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</si>
  <si>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</si>
  <si>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</si>
  <si>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</si>
  <si>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</si>
  <si>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</si>
  <si>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</si>
  <si>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</si>
  <si>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</si>
  <si>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</si>
  <si>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</si>
  <si>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</si>
  <si>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</si>
  <si>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</si>
  <si>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</si>
  <si>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</si>
  <si>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</si>
  <si>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</si>
  <si>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</si>
  <si>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</si>
  <si>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</si>
  <si>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</si>
  <si>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</si>
  <si>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</si>
  <si>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</si>
  <si>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</si>
  <si>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</si>
  <si>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</si>
  <si>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</si>
  <si>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</si>
  <si>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</si>
  <si>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</si>
  <si>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</si>
  <si>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</si>
  <si>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</si>
  <si>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</si>
  <si>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</si>
  <si>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</si>
  <si>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</si>
  <si>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</si>
  <si>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</si>
  <si>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</si>
  <si>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</si>
  <si>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</si>
  <si>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</si>
  <si>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</si>
  <si>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</si>
  <si>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</si>
  <si>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</si>
  <si>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</si>
  <si>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</si>
  <si>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</si>
  <si>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</si>
  <si>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</si>
  <si>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</si>
  <si>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</si>
  <si>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</si>
  <si>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</si>
  <si>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</si>
  <si>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</si>
  <si>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</si>
  <si>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</si>
  <si>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</si>
  <si>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</si>
  <si>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</si>
  <si>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</si>
  <si>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</si>
  <si>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</si>
  <si>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</si>
  <si>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</si>
  <si>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</si>
  <si>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</si>
  <si>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</si>
  <si>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</si>
  <si>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</si>
  <si>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</si>
  <si>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</si>
  <si>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</si>
  <si>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</si>
  <si>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</si>
  <si>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</si>
  <si>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</si>
  <si>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</si>
  <si>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</si>
  <si>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</si>
  <si>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</si>
  <si>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</si>
  <si>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</si>
  <si>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</si>
  <si>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</si>
  <si>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</si>
  <si>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</si>
  <si>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</si>
  <si>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</si>
  <si>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</si>
  <si>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</si>
  <si>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</si>
  <si>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</si>
  <si>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</si>
  <si>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</si>
  <si>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</si>
  <si>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</si>
  <si>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</si>
  <si>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</si>
  <si>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</si>
  <si>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</si>
  <si>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</si>
  <si>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</si>
  <si>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</si>
  <si>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</si>
  <si>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</si>
  <si>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</si>
  <si>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</si>
  <si>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</si>
  <si>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</si>
  <si>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</si>
  <si>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</si>
  <si>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</si>
  <si>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</si>
  <si>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</si>
  <si>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</si>
  <si>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</si>
  <si>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</si>
  <si>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</si>
  <si>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</si>
  <si>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</si>
  <si>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</si>
  <si>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</si>
  <si>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</si>
  <si>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</si>
  <si>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</si>
  <si>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</si>
  <si>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</si>
  <si>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</si>
  <si>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</si>
  <si>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</si>
  <si>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</si>
  <si>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</si>
  <si>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</si>
  <si>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</si>
  <si>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</si>
  <si>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</si>
  <si>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</si>
  <si>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</si>
  <si>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</si>
  <si>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</si>
  <si>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</si>
  <si>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</si>
  <si>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</si>
  <si>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</si>
  <si>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</si>
  <si>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</si>
  <si>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</si>
  <si>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</si>
  <si>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</si>
  <si>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</si>
  <si>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</si>
  <si>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</si>
  <si>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</si>
  <si>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</si>
  <si>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</si>
  <si>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</si>
  <si>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</si>
  <si>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</si>
  <si>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</si>
  <si>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</si>
  <si>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</si>
  <si>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</si>
  <si>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</si>
  <si>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</si>
  <si>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</si>
  <si>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</si>
  <si>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</si>
  <si>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</si>
  <si>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</si>
  <si>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</si>
  <si>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</si>
  <si>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</si>
  <si>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</si>
  <si>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</si>
  <si>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</si>
  <si>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</si>
  <si>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</si>
  <si>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</si>
  <si>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</si>
  <si>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</si>
  <si>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</si>
  <si>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</si>
  <si>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</si>
  <si>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</si>
  <si>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</si>
  <si>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</si>
  <si>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</si>
  <si>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</si>
  <si>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</si>
  <si>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</si>
  <si>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</si>
  <si>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</si>
  <si>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</si>
  <si>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</si>
  <si>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</si>
  <si>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</si>
  <si>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</si>
  <si>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</si>
  <si>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</si>
  <si>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</si>
  <si>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</si>
  <si>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</si>
  <si>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</si>
  <si>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</si>
  <si>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</si>
  <si>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</si>
  <si>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</si>
  <si>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</si>
  <si>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</si>
  <si>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</si>
  <si>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</si>
  <si>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</si>
  <si>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</si>
  <si>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</si>
  <si>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</si>
  <si>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</si>
  <si>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</si>
  <si>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</si>
  <si>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</si>
  <si>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</si>
  <si>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</si>
  <si>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</si>
  <si>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</si>
  <si>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</si>
  <si>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</si>
  <si>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</si>
  <si>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</si>
  <si>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</si>
  <si>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</si>
  <si>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</si>
  <si>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</si>
  <si>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</si>
  <si>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</si>
  <si>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</si>
  <si>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</si>
  <si>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</si>
  <si>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</si>
  <si>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</si>
  <si>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</si>
  <si>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</si>
  <si>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</si>
  <si>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</si>
  <si>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</si>
  <si>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</si>
  <si>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</si>
  <si>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</si>
  <si>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</si>
  <si>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</si>
  <si>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</si>
  <si>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</si>
  <si>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</si>
  <si>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</si>
  <si>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</si>
  <si>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</si>
  <si>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</si>
  <si>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</si>
  <si>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</si>
  <si>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</si>
  <si>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</si>
  <si>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</si>
  <si>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</si>
  <si>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</si>
  <si>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</si>
  <si>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</si>
  <si>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</si>
  <si>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</si>
  <si>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</si>
  <si>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</si>
  <si>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</si>
  <si>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</si>
  <si>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</si>
  <si>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</si>
  <si>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</si>
  <si>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</si>
  <si>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</si>
  <si>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</si>
  <si>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</si>
  <si>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</si>
  <si>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</si>
  <si>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</si>
  <si>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</si>
  <si>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</si>
  <si>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</si>
  <si>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</si>
  <si>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</si>
  <si>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</si>
  <si>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</si>
  <si>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</si>
  <si>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</si>
  <si>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</si>
  <si>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</si>
  <si>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</si>
  <si>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</si>
  <si>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</si>
  <si>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</si>
  <si>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</si>
  <si>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</si>
  <si>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</si>
  <si>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</si>
  <si>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</si>
  <si>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</si>
  <si>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</si>
  <si>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</si>
  <si>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</si>
  <si>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</si>
  <si>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</si>
  <si>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</si>
  <si>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</si>
  <si>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</si>
  <si>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</si>
  <si>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</si>
  <si>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</si>
  <si>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</si>
  <si>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</si>
  <si>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</si>
  <si>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</si>
  <si>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</si>
  <si>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</si>
  <si>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</si>
  <si>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</si>
  <si>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</si>
  <si>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</si>
  <si>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</si>
  <si>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</si>
  <si>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</si>
  <si>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</si>
  <si>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</si>
  <si>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</si>
  <si>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</si>
  <si>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</si>
  <si>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</si>
  <si>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</si>
  <si>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</si>
  <si>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</si>
  <si>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</si>
  <si>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</si>
  <si>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</si>
  <si>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</si>
  <si>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</si>
  <si>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</si>
  <si>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</si>
  <si>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</si>
  <si>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</si>
  <si>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</si>
  <si>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</si>
  <si>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</si>
  <si>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</si>
  <si>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</si>
  <si>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</si>
  <si>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</si>
  <si>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</si>
  <si>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</si>
  <si>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</si>
  <si>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</si>
  <si>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</si>
  <si>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</si>
  <si>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</si>
  <si>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</si>
  <si>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</si>
  <si>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</si>
  <si>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</si>
  <si>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</si>
  <si>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</si>
  <si>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</si>
  <si>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</si>
  <si>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</si>
  <si>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</si>
  <si>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</si>
  <si>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</si>
  <si>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</si>
  <si>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</si>
  <si>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</si>
  <si>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</si>
  <si>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</si>
  <si>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</si>
  <si>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</si>
  <si>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</si>
  <si>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</si>
  <si>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</si>
  <si>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</si>
  <si>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</si>
  <si>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</si>
  <si>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</si>
  <si>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</si>
  <si>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</si>
  <si>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</si>
  <si>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</si>
  <si>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</si>
  <si>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</si>
  <si>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</si>
  <si>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</si>
  <si>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</si>
  <si>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</si>
  <si>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</si>
  <si>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</si>
  <si>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</si>
  <si>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</si>
  <si>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</si>
  <si>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</si>
  <si>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</si>
  <si>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</si>
  <si>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</si>
  <si>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</si>
  <si>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</si>
  <si>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</si>
  <si>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</si>
  <si>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</si>
  <si>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</si>
  <si>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</si>
  <si>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</si>
  <si>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</si>
  <si>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</si>
  <si>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</si>
  <si>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</si>
  <si>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</si>
  <si>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</si>
  <si>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</si>
  <si>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</si>
  <si>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</si>
  <si>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</si>
  <si>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</si>
  <si>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</si>
  <si>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</si>
  <si>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</si>
  <si>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</si>
  <si>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</si>
  <si>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</si>
  <si>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</si>
  <si>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</si>
  <si>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</si>
  <si>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</si>
  <si>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</si>
  <si>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</si>
  <si>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</si>
  <si>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</si>
  <si>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</si>
  <si>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</si>
  <si>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</si>
  <si>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</si>
  <si>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</si>
  <si>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</si>
  <si>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</si>
  <si>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</si>
  <si>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</si>
  <si>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</si>
  <si>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</si>
  <si>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</si>
  <si>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</si>
  <si>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</si>
  <si>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</si>
  <si>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</si>
  <si>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</si>
  <si>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</si>
  <si>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</si>
  <si>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</si>
  <si>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</si>
  <si>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</si>
  <si>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</si>
  <si>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</si>
  <si>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</si>
  <si>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</si>
  <si>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</si>
  <si>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</si>
  <si>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</si>
  <si>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</si>
  <si>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</si>
  <si>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</si>
  <si>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</si>
  <si>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</si>
  <si>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</si>
  <si>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</si>
  <si>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</si>
  <si>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</si>
  <si>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</si>
  <si>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</si>
  <si>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</si>
  <si>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</si>
  <si>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</si>
  <si>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</si>
  <si>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</si>
  <si>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</si>
  <si>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</si>
  <si>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</si>
  <si>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</si>
  <si>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</si>
  <si>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</si>
  <si>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</si>
  <si>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</si>
  <si>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</si>
  <si>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</si>
  <si>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</si>
  <si>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</si>
  <si>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</si>
  <si>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</si>
  <si>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</si>
  <si>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</si>
  <si>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</si>
  <si>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</si>
  <si>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</si>
  <si>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</si>
  <si>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</si>
  <si>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</si>
  <si>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</si>
  <si>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</si>
  <si>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</si>
  <si>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</si>
  <si>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</si>
  <si>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</si>
  <si>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</si>
  <si>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</si>
  <si>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</si>
  <si>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</si>
  <si>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</si>
  <si>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</si>
  <si>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</si>
  <si>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</si>
  <si>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</si>
  <si>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</si>
  <si>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</si>
  <si>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</si>
  <si>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</si>
  <si>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</si>
  <si>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</si>
  <si>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</si>
  <si>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</si>
  <si>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</si>
  <si>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</si>
  <si>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</si>
  <si>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</si>
  <si>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</si>
  <si>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</si>
  <si>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</si>
  <si>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</si>
  <si>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</si>
  <si>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</si>
  <si>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</si>
  <si>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</si>
  <si>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</si>
  <si>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</si>
  <si>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</si>
  <si>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</si>
  <si>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</si>
  <si>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</si>
  <si>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</si>
  <si>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</si>
  <si>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</si>
  <si>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</si>
  <si>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</si>
  <si>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</si>
  <si>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</si>
  <si>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</si>
  <si>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</si>
  <si>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</si>
  <si>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</si>
  <si>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</si>
  <si>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</si>
  <si>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</si>
  <si>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</si>
  <si>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</si>
  <si>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</si>
  <si>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</si>
  <si>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</si>
  <si>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</si>
  <si>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</si>
  <si>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</si>
  <si>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</si>
  <si>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</si>
  <si>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</si>
  <si>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</si>
  <si>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</si>
  <si>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</si>
  <si>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</si>
  <si>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</si>
  <si>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</si>
  <si>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</si>
  <si>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</si>
  <si>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</si>
  <si>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</si>
  <si>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</si>
  <si>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</si>
  <si>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</si>
  <si>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</si>
  <si>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</si>
  <si>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</si>
  <si>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</si>
  <si>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</si>
  <si>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</si>
  <si>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</si>
  <si>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</si>
  <si>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</si>
  <si>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</si>
  <si>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</si>
  <si>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</si>
  <si>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</si>
  <si>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</si>
  <si>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</si>
  <si>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</si>
  <si>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</si>
  <si>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</si>
  <si>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</si>
  <si>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</si>
  <si>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</si>
  <si>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</si>
  <si>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</si>
  <si>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</si>
  <si>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</si>
  <si>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</si>
  <si>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</si>
  <si>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</si>
  <si>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</si>
  <si>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</si>
  <si>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</si>
  <si>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</si>
  <si>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</si>
  <si>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</si>
  <si>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</si>
  <si>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</si>
  <si>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</si>
  <si>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</si>
  <si>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</si>
  <si>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</si>
  <si>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</si>
  <si>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</si>
  <si>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</si>
  <si>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</si>
  <si>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</si>
  <si>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</si>
  <si>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</si>
  <si>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</si>
  <si>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</si>
  <si>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</si>
  <si>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</si>
  <si>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</si>
  <si>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</si>
  <si>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</si>
  <si>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</si>
  <si>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</si>
  <si>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</si>
  <si>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</si>
  <si>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</si>
  <si>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</si>
  <si>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</si>
  <si>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</si>
  <si>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</si>
  <si>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</si>
  <si>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</si>
  <si>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</si>
  <si>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</si>
  <si>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</si>
  <si>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</si>
  <si>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</si>
  <si>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</si>
  <si>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</si>
  <si>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</si>
  <si>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</si>
  <si>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</si>
  <si>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</si>
  <si>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</si>
  <si>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</si>
  <si>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</si>
  <si>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</si>
  <si>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</si>
  <si>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</si>
  <si>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</si>
  <si>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</si>
  <si>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</si>
  <si>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</si>
  <si>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</si>
  <si>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</si>
  <si>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</si>
  <si>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</si>
  <si>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</si>
  <si>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</si>
  <si>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</si>
  <si>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</si>
  <si>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</si>
  <si>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</si>
  <si>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</si>
  <si>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</si>
  <si>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</si>
  <si>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</si>
  <si>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</si>
  <si>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</si>
  <si>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</si>
  <si>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</si>
  <si>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</si>
  <si>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</si>
  <si>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</si>
  <si>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</si>
  <si>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</si>
  <si>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</si>
  <si>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</si>
  <si>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</si>
  <si>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</si>
  <si>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</si>
  <si>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</si>
  <si>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</si>
  <si>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</si>
  <si>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</si>
  <si>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</si>
  <si>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</si>
  <si>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</si>
  <si>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</si>
  <si>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</si>
  <si>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</si>
  <si>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</si>
  <si>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</si>
  <si>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</si>
  <si>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</si>
  <si>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</si>
  <si>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</si>
  <si>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</si>
  <si>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</si>
  <si>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</si>
  <si>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</si>
  <si>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</si>
  <si>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</si>
  <si>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</si>
  <si>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</si>
  <si>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</si>
  <si>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</si>
  <si>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</si>
  <si>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</si>
  <si>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</si>
  <si>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</si>
  <si>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</si>
  <si>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</si>
  <si>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</si>
  <si>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</si>
  <si>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</si>
  <si>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</si>
  <si>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</si>
  <si>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</si>
  <si>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</si>
  <si>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</si>
  <si>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</si>
  <si>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</si>
  <si>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</si>
  <si>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</si>
  <si>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</si>
  <si>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</si>
  <si>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</si>
  <si>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</si>
  <si>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</si>
  <si>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</si>
  <si>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</si>
  <si>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</si>
  <si>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</si>
  <si>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</si>
  <si>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</si>
  <si>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</si>
  <si>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</si>
  <si>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</si>
  <si>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</si>
  <si>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</si>
  <si>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</si>
  <si>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</si>
  <si>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</si>
  <si>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</si>
  <si>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</si>
  <si>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</si>
  <si>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</si>
  <si>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</si>
  <si>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</si>
  <si>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</si>
  <si>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</si>
  <si>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</si>
  <si>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</si>
  <si>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</si>
  <si>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</si>
  <si>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</si>
  <si>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</si>
  <si>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</si>
  <si>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</si>
  <si>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</si>
  <si>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</si>
  <si>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</si>
  <si>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</si>
  <si>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</si>
  <si>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</si>
  <si>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</si>
  <si>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</si>
  <si>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</si>
  <si>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</si>
  <si>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</si>
  <si>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</si>
  <si>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</si>
  <si>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</si>
  <si>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</si>
  <si>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</si>
  <si>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</si>
  <si>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</si>
  <si>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</si>
  <si>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</si>
  <si>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</si>
  <si>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</si>
  <si>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</si>
  <si>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</si>
  <si>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</si>
  <si>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</si>
  <si>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</si>
  <si>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</si>
  <si>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</si>
  <si>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</si>
  <si>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</si>
  <si>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</si>
  <si>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</si>
  <si>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</si>
  <si>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</si>
  <si>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</si>
  <si>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</si>
  <si>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</si>
  <si>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</si>
  <si>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</si>
  <si>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</si>
  <si>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</si>
  <si>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</si>
  <si>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</si>
  <si>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</si>
  <si>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</si>
  <si>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</si>
  <si>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</si>
  <si>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</si>
  <si>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</si>
  <si>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</si>
  <si>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</si>
  <si>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</si>
  <si>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</si>
  <si>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</si>
  <si>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</si>
  <si>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</si>
  <si>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</si>
  <si>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</si>
  <si>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</si>
  <si>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</si>
  <si>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</si>
  <si>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</si>
  <si>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</si>
  <si>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</si>
  <si>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</si>
  <si>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</si>
  <si>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</si>
  <si>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</si>
  <si>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</si>
  <si>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</si>
  <si>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</si>
  <si>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</si>
  <si>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</si>
  <si>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</si>
  <si>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</si>
  <si>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</si>
  <si>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</si>
  <si>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</si>
  <si>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</si>
  <si>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</si>
  <si>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</si>
  <si>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</si>
  <si>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</si>
  <si>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</si>
  <si>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</si>
  <si>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</si>
  <si>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</si>
  <si>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</si>
  <si>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</si>
  <si>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</si>
  <si>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</si>
  <si>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</si>
  <si>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</si>
  <si>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</si>
  <si>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</si>
  <si>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</si>
  <si>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</si>
  <si>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</si>
  <si>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</si>
  <si>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</si>
  <si>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</si>
  <si>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</si>
  <si>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</si>
  <si>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</si>
  <si>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</si>
  <si>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</si>
  <si>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</si>
  <si>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</si>
  <si>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</si>
  <si>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</si>
  <si>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</si>
  <si>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</si>
  <si>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</si>
  <si>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</si>
  <si>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</si>
  <si>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</si>
  <si>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</si>
  <si>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</si>
  <si>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</si>
  <si>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</si>
  <si>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</si>
  <si>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</si>
  <si>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</si>
  <si>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</si>
  <si>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</si>
  <si>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</si>
  <si>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</si>
  <si>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</si>
  <si>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</si>
  <si>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</si>
  <si>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</si>
  <si>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</si>
  <si>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</si>
  <si>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</si>
  <si>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</si>
  <si>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</si>
  <si>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</si>
  <si>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</si>
  <si>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</si>
  <si>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</si>
  <si>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</si>
  <si>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</si>
  <si>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</si>
  <si>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</si>
  <si>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</si>
  <si>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</si>
  <si>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</si>
  <si>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</si>
  <si>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</si>
  <si>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</si>
  <si>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</si>
  <si>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</si>
  <si>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</si>
  <si>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</si>
  <si>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</si>
  <si>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</si>
  <si>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</si>
  <si>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</si>
  <si>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</si>
  <si>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</si>
  <si>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</si>
  <si>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</si>
  <si>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</si>
  <si>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</si>
  <si>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</si>
  <si>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</si>
  <si>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</si>
  <si>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</si>
  <si>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</si>
  <si>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</si>
  <si>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</si>
  <si>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</si>
  <si>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</si>
  <si>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</si>
  <si>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</si>
  <si>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</si>
  <si>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</si>
  <si>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</si>
  <si>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</si>
  <si>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</si>
  <si>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</si>
  <si>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</si>
  <si>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</si>
  <si>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</si>
  <si>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</si>
  <si>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</si>
  <si>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</si>
  <si>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</si>
  <si>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</si>
  <si>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</si>
  <si>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</si>
  <si>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</si>
  <si>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</si>
  <si>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</si>
  <si>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</si>
  <si>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</si>
  <si>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</si>
  <si>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</si>
  <si>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</si>
  <si>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</si>
  <si>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</si>
  <si>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</si>
  <si>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</si>
  <si>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</si>
  <si>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</si>
  <si>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</si>
  <si>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</si>
  <si>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</si>
  <si>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</si>
  <si>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</si>
  <si>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</si>
  <si>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</si>
  <si>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</si>
  <si>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</si>
  <si>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</si>
  <si>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</si>
  <si>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</si>
  <si>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</si>
  <si>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</si>
  <si>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</si>
  <si>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</si>
  <si>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</si>
  <si>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</si>
  <si>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</si>
  <si>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</si>
  <si>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</si>
  <si>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</si>
  <si>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</si>
  <si>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</si>
  <si>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</si>
  <si>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</si>
  <si>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</si>
  <si>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</si>
  <si>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</si>
  <si>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</si>
  <si>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</si>
  <si>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</si>
  <si>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</si>
  <si>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</si>
  <si>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</si>
  <si>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</si>
  <si>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</si>
  <si>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</si>
  <si>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</si>
  <si>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</si>
  <si>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</si>
  <si>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</si>
  <si>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</si>
  <si>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</si>
  <si>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</si>
  <si>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</si>
  <si>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</si>
  <si>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</si>
  <si>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</si>
  <si>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</si>
  <si>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</si>
  <si>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</si>
  <si>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</si>
  <si>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</si>
  <si>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</si>
  <si>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</si>
  <si>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</si>
  <si>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</si>
  <si>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</si>
  <si>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</si>
  <si>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</si>
  <si>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</si>
  <si>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</si>
  <si>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</si>
  <si>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</si>
  <si>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</si>
  <si>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</si>
  <si>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</si>
  <si>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</si>
  <si>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</si>
  <si>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</si>
  <si>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</si>
  <si>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</si>
  <si>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</si>
  <si>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</si>
  <si>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</si>
  <si>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</si>
  <si>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</si>
  <si>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</si>
  <si>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</si>
  <si>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</si>
  <si>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</si>
  <si>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</si>
  <si>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</si>
  <si>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</si>
  <si>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</si>
  <si>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</si>
  <si>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</si>
  <si>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</si>
  <si>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</si>
  <si>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</si>
  <si>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</si>
  <si>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</si>
  <si>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</si>
  <si>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</si>
  <si>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</si>
  <si>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</si>
  <si>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</si>
  <si>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</si>
  <si>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</si>
  <si>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</si>
  <si>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</si>
  <si>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</si>
  <si>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</si>
  <si>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</si>
  <si>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</si>
  <si>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</si>
  <si>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</si>
  <si>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</si>
  <si>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</si>
  <si>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</si>
  <si>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</si>
  <si>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</si>
  <si>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</si>
  <si>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</si>
  <si>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</si>
  <si>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</si>
  <si>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</si>
  <si>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</si>
  <si>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</si>
  <si>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</si>
  <si>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</si>
  <si>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</si>
  <si>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</si>
  <si>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</si>
  <si>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</si>
  <si>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</si>
  <si>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</si>
  <si>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</si>
  <si>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</si>
  <si>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</si>
  <si>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</si>
  <si>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</si>
  <si>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</si>
  <si>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</si>
  <si>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</si>
  <si>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</si>
  <si>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</si>
  <si>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</si>
  <si>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</si>
  <si>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</si>
  <si>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</si>
  <si>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</si>
  <si>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</si>
  <si>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</si>
  <si>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</si>
  <si>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</si>
  <si>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</si>
  <si>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</si>
  <si>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</si>
  <si>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</si>
  <si>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</si>
  <si>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</si>
  <si>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</si>
  <si>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</si>
  <si>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</si>
  <si>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</si>
  <si>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</si>
  <si>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</si>
  <si>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</si>
  <si>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</si>
  <si>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</si>
  <si>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</si>
  <si>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</si>
  <si>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</si>
  <si>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</si>
  <si>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</si>
  <si>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</si>
  <si>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</si>
  <si>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</si>
  <si>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</si>
  <si>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</si>
  <si>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</si>
  <si>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</si>
  <si>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</si>
  <si>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</si>
  <si>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</si>
  <si>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</si>
  <si>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</si>
  <si>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</si>
  <si>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</si>
  <si>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</si>
  <si>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</si>
  <si>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</si>
  <si>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</si>
  <si>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</si>
  <si>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</si>
  <si>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</si>
  <si>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</si>
  <si>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</si>
  <si>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</si>
  <si>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</si>
  <si>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</si>
  <si>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</si>
  <si>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</si>
  <si>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</si>
  <si>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</si>
  <si>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</si>
  <si>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</si>
  <si>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</si>
  <si>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</si>
  <si>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</si>
  <si>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</si>
  <si>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</si>
  <si>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</si>
  <si>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</si>
  <si>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</si>
  <si>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</si>
  <si>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</si>
  <si>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</si>
  <si>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</si>
  <si>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</si>
  <si>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</si>
  <si>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</si>
  <si>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</si>
  <si>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</si>
  <si>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</si>
  <si>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</si>
  <si>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</si>
  <si>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</si>
  <si>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</si>
  <si>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</si>
  <si>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</si>
  <si>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</si>
  <si>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</si>
  <si>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</si>
  <si>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</si>
  <si>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</si>
  <si>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</si>
  <si>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</si>
  <si>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</si>
  <si>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</si>
  <si>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</si>
  <si>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</si>
  <si>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</si>
  <si>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</si>
  <si>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</si>
  <si>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</si>
  <si>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</si>
  <si>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</si>
  <si>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</si>
  <si>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</si>
  <si>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</si>
  <si>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</si>
  <si>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</si>
  <si>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</si>
  <si>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</si>
  <si>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</si>
  <si>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</si>
  <si>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</si>
  <si>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</si>
  <si>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</si>
  <si>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</si>
  <si>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</si>
  <si>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</si>
  <si>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</si>
  <si>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</si>
  <si>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</si>
  <si>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</si>
  <si>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</si>
  <si>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</si>
  <si>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</si>
  <si>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</si>
  <si>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</si>
  <si>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</si>
  <si>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</si>
  <si>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</si>
  <si>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</si>
  <si>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</si>
  <si>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</si>
  <si>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</si>
  <si>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</si>
  <si>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</si>
  <si>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</si>
  <si>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</si>
  <si>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</si>
  <si>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</si>
  <si>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</si>
  <si>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</si>
  <si>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</si>
  <si>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</si>
  <si>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</si>
  <si>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</si>
  <si>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</si>
  <si>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</si>
  <si>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</si>
  <si>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</si>
  <si>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</si>
  <si>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</si>
  <si>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</si>
  <si>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</si>
  <si>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</si>
  <si>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</si>
  <si>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</si>
  <si>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</si>
  <si>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</si>
  <si>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</si>
  <si>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</si>
  <si>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</si>
  <si>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</si>
  <si>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</si>
  <si>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</si>
  <si>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</si>
  <si>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</si>
  <si>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</si>
  <si>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</si>
  <si>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</si>
  <si>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</si>
  <si>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</si>
  <si>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</si>
  <si>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</si>
  <si>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</si>
  <si>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</si>
  <si>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</si>
  <si>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</si>
  <si>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</si>
  <si>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</si>
  <si>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</si>
  <si>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</si>
  <si>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</si>
  <si>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</si>
  <si>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</si>
  <si>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</si>
  <si>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</si>
  <si>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</si>
  <si>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</si>
  <si>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</si>
  <si>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</si>
  <si>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</si>
  <si>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</si>
  <si>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</si>
  <si>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</si>
  <si>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</si>
  <si>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</si>
  <si>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</si>
  <si>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</si>
  <si>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</si>
  <si>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</si>
  <si>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</si>
  <si>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</si>
  <si>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</si>
  <si>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</si>
  <si>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</si>
  <si>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</si>
  <si>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</si>
  <si>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</si>
  <si>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</si>
  <si>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</si>
  <si>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</si>
  <si>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</si>
  <si>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</si>
  <si>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</si>
  <si>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</si>
  <si>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</si>
  <si>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</si>
  <si>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</si>
  <si>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</si>
  <si>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</si>
  <si>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</si>
  <si>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</si>
  <si>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</si>
  <si>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</si>
  <si>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</si>
  <si>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</si>
  <si>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</si>
  <si>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</si>
  <si>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</si>
  <si>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</si>
  <si>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</si>
  <si>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</si>
  <si>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</si>
  <si>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</si>
  <si>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</si>
  <si>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</si>
  <si>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</si>
  <si>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</si>
  <si>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</si>
  <si>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</si>
  <si>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</si>
  <si>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</si>
  <si>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</si>
  <si>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</si>
  <si>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</si>
  <si>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</si>
  <si>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</si>
  <si>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</si>
  <si>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</si>
  <si>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</si>
  <si>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</si>
  <si>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</si>
  <si>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</si>
  <si>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</si>
  <si>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</si>
  <si>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</si>
  <si>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</si>
  <si>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</si>
  <si>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</si>
  <si>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</si>
  <si>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</si>
  <si>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</si>
  <si>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</si>
  <si>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</si>
  <si>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</si>
  <si>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</si>
  <si>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</si>
  <si>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</si>
  <si>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</si>
  <si>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</si>
  <si>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</si>
  <si>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</si>
  <si>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</si>
  <si>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</si>
  <si>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</si>
  <si>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</si>
  <si>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</si>
  <si>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</si>
  <si>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</si>
  <si>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</si>
  <si>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</si>
  <si>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</si>
  <si>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</si>
  <si>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</si>
  <si>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</si>
  <si>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</si>
  <si>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</si>
  <si>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</si>
  <si>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</si>
  <si>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</si>
  <si>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</si>
  <si>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</si>
  <si>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</si>
  <si>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</si>
  <si>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</si>
  <si>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</si>
  <si>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</si>
  <si>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</si>
  <si>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</si>
  <si>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</si>
  <si>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</si>
  <si>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</si>
  <si>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</si>
  <si>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</si>
  <si>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</si>
  <si>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</si>
  <si>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</si>
  <si>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</si>
  <si>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</si>
  <si>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</si>
  <si>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</si>
  <si>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</si>
  <si>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</si>
  <si>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</si>
  <si>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</si>
  <si>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</si>
  <si>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</si>
  <si>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</si>
  <si>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</si>
  <si>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</si>
  <si>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</si>
  <si>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</si>
  <si>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</si>
  <si>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</si>
  <si>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</si>
  <si>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</si>
  <si>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</si>
  <si>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</si>
  <si>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</si>
  <si>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</si>
  <si>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</si>
  <si>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</si>
  <si>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</si>
  <si>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</si>
  <si>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</si>
  <si>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</si>
  <si>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</si>
  <si>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</si>
  <si>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</si>
  <si>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</si>
  <si>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</si>
  <si>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</si>
  <si>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</si>
  <si>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</si>
  <si>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</si>
  <si>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</si>
  <si>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</si>
  <si>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</si>
  <si>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</si>
  <si>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</si>
  <si>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</si>
  <si>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</si>
  <si>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</si>
  <si>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</si>
  <si>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</si>
  <si>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</si>
  <si>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</si>
  <si>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</si>
  <si>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</si>
  <si>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</si>
  <si>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</si>
  <si>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</si>
  <si>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</si>
  <si>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</si>
  <si>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</si>
  <si>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</si>
  <si>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</si>
  <si>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</si>
  <si>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</si>
  <si>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</si>
  <si>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</si>
  <si>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</si>
  <si>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</si>
  <si>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</si>
  <si>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</si>
  <si>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</si>
  <si>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</si>
  <si>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</si>
  <si>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</si>
  <si>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</si>
  <si>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</si>
  <si>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</si>
  <si>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</si>
  <si>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</si>
  <si>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</si>
  <si>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</si>
  <si>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</si>
  <si>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</si>
  <si>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</si>
  <si>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</si>
  <si>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</si>
  <si>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</si>
  <si>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</si>
  <si>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</si>
  <si>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</si>
  <si>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</si>
  <si>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</si>
  <si>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</si>
  <si>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</si>
  <si>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</si>
  <si>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</si>
  <si>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</si>
  <si>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</si>
  <si>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</si>
  <si>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</si>
  <si>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</si>
  <si>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</si>
  <si>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</si>
  <si>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</si>
  <si>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</si>
  <si>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</si>
  <si>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</si>
  <si>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</si>
  <si>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</si>
  <si>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</si>
  <si>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</si>
  <si>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</si>
  <si>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</si>
  <si>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</si>
  <si>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</si>
  <si>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</si>
  <si>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</si>
  <si>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</si>
  <si>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</si>
  <si>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</si>
  <si>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</si>
  <si>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</si>
  <si>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</si>
  <si>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</si>
  <si>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</si>
  <si>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</si>
  <si>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</si>
  <si>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</si>
  <si>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</si>
  <si>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</si>
  <si>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</si>
  <si>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</si>
  <si>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</si>
  <si>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</si>
  <si>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</si>
  <si>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</si>
  <si>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</si>
  <si>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</si>
  <si>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</si>
  <si>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</si>
  <si>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</si>
  <si>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</si>
  <si>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</si>
  <si>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</si>
  <si>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</si>
  <si>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</si>
  <si>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</si>
  <si>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</si>
  <si>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</si>
  <si>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</si>
  <si>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</si>
  <si>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</si>
  <si>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</si>
  <si>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</si>
  <si>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</si>
  <si>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</si>
  <si>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</si>
  <si>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</si>
  <si>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</si>
  <si>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</si>
  <si>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</si>
  <si>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</si>
  <si>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</si>
  <si>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</si>
  <si>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</si>
  <si>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</si>
  <si>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</si>
  <si>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</si>
  <si>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</si>
  <si>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</si>
  <si>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</si>
  <si>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</si>
  <si>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</si>
  <si>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</si>
  <si>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</si>
  <si>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</si>
  <si>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</si>
  <si>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</si>
  <si>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</si>
  <si>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</si>
  <si>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</si>
  <si>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</si>
  <si>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</si>
  <si>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</si>
  <si>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</si>
  <si>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</si>
  <si>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</si>
  <si>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</si>
  <si>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</si>
  <si>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</si>
  <si>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</si>
  <si>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</si>
  <si>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</si>
  <si>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</si>
  <si>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</si>
  <si>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</si>
  <si>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</si>
  <si>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</si>
  <si>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</si>
  <si>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</si>
  <si>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</si>
  <si>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</si>
  <si>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</si>
  <si>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</si>
  <si>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</si>
  <si>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</si>
  <si>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</si>
  <si>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</si>
  <si>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</si>
  <si>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</si>
  <si>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</si>
  <si>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</si>
  <si>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</si>
  <si>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</si>
  <si>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</si>
  <si>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</si>
  <si>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</si>
  <si>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</si>
  <si>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</si>
  <si>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</si>
  <si>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</si>
  <si>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</si>
  <si>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</si>
  <si>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</si>
  <si>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</si>
  <si>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</si>
  <si>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</si>
  <si>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</si>
  <si>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</si>
  <si>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</si>
  <si>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</si>
  <si>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</si>
  <si>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</si>
  <si>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</si>
  <si>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</si>
  <si>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</si>
  <si>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</si>
  <si>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</si>
  <si>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</si>
  <si>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</si>
  <si>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</si>
  <si>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</si>
  <si>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</si>
  <si>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</si>
  <si>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</si>
  <si>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</si>
  <si>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</si>
  <si>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</si>
  <si>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</si>
  <si>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</si>
  <si>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</si>
  <si>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</si>
  <si>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</si>
  <si>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</si>
  <si>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</si>
  <si>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</si>
  <si>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</si>
  <si>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</si>
  <si>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</si>
  <si>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</si>
  <si>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</si>
  <si>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</si>
  <si>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</si>
  <si>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</si>
  <si>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</si>
  <si>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</si>
  <si>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</si>
  <si>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</si>
  <si>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</si>
  <si>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</si>
  <si>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</si>
  <si>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</si>
  <si>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</si>
  <si>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</si>
  <si>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</si>
  <si>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</si>
  <si>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</si>
  <si>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</si>
  <si>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</si>
  <si>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</si>
  <si>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</si>
  <si>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</si>
  <si>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</si>
  <si>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</si>
  <si>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</si>
  <si>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</si>
  <si>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</si>
  <si>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</si>
  <si>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</si>
  <si>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</si>
  <si>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</si>
  <si>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</si>
  <si>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</si>
  <si>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</si>
  <si>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</si>
  <si>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</si>
  <si>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</si>
  <si>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</si>
  <si>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</si>
  <si>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</si>
  <si>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</si>
  <si>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</si>
  <si>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</si>
  <si>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</si>
  <si>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</si>
  <si>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</si>
  <si>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</si>
  <si>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</si>
  <si>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</si>
  <si>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</si>
  <si>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</si>
  <si>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</si>
  <si>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</si>
  <si>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</si>
  <si>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</si>
  <si>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</si>
  <si>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</si>
  <si>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</si>
  <si>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</si>
  <si>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</si>
  <si>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</si>
  <si>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</si>
  <si>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</si>
  <si>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</si>
  <si>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</si>
  <si>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</si>
  <si>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</si>
  <si>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</si>
  <si>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</si>
  <si>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</si>
  <si>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</si>
  <si>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</si>
  <si>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</si>
  <si>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</si>
  <si>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</si>
  <si>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</si>
  <si>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</si>
  <si>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</si>
  <si>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</si>
  <si>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</si>
  <si>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</si>
  <si>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</si>
  <si>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</si>
  <si>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</si>
  <si>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</si>
  <si>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</si>
  <si>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</si>
  <si>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</si>
  <si>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</si>
  <si>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</si>
  <si>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</si>
  <si>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</si>
  <si>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</si>
  <si>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</si>
  <si>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</si>
  <si>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</si>
  <si>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</si>
  <si>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</si>
  <si>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</si>
  <si>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</si>
  <si>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</si>
  <si>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</si>
  <si>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</si>
  <si>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</si>
  <si>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</si>
  <si>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</si>
  <si>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</si>
  <si>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</si>
  <si>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</si>
  <si>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</si>
  <si>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</si>
  <si>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</si>
  <si>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</si>
  <si>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</si>
  <si>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</si>
  <si>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</si>
  <si>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</si>
  <si>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</si>
  <si>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</si>
  <si>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</si>
  <si>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</si>
  <si>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</si>
  <si>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</si>
  <si>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</si>
  <si>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</si>
  <si>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</si>
  <si>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</si>
  <si>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</si>
  <si>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</si>
  <si>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</si>
  <si>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</si>
  <si>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</si>
  <si>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</si>
  <si>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</si>
  <si>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</si>
  <si>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</si>
  <si>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</si>
  <si>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</si>
  <si>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</si>
  <si>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</si>
  <si>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</si>
  <si>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</si>
  <si>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</si>
  <si>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</si>
  <si>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</si>
  <si>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</si>
  <si>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</si>
  <si>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</si>
  <si>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</si>
  <si>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</si>
  <si>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</si>
  <si>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</si>
  <si>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</si>
  <si>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</si>
  <si>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</si>
  <si>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</si>
  <si>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</si>
  <si>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</si>
  <si>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</si>
  <si>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</si>
  <si>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</si>
  <si>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</si>
  <si>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</si>
  <si>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</si>
  <si>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</si>
  <si>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</si>
  <si>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</si>
  <si>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</si>
  <si>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</si>
  <si>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</si>
  <si>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</si>
  <si>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</si>
  <si>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</si>
  <si>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</si>
  <si>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</si>
  <si>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</si>
  <si>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</si>
  <si>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</si>
  <si>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</si>
  <si>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</si>
  <si>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</si>
  <si>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</si>
  <si>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</si>
  <si>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</si>
  <si>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</si>
  <si>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</si>
  <si>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</si>
  <si>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</si>
  <si>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</si>
  <si>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</si>
  <si>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</si>
  <si>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</si>
  <si>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</si>
  <si>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</si>
  <si>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</si>
  <si>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</si>
  <si>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</si>
  <si>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</si>
  <si>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</si>
  <si>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</si>
  <si>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</si>
  <si>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</si>
  <si>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</si>
  <si>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</si>
  <si>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</si>
  <si>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</si>
  <si>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</si>
  <si>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</si>
  <si>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</si>
  <si>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</si>
  <si>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</si>
  <si>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</si>
  <si>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</si>
  <si>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</si>
  <si>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</si>
  <si>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</si>
  <si>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</si>
  <si>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</si>
  <si>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</si>
  <si>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</si>
  <si>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</si>
  <si>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</si>
  <si>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</si>
  <si>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</si>
  <si>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</si>
  <si>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</si>
  <si>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</si>
  <si>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</si>
  <si>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</si>
  <si>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</si>
  <si>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</si>
  <si>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</si>
  <si>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</si>
  <si>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</si>
  <si>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</si>
  <si>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</si>
  <si>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</si>
  <si>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</si>
  <si>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</si>
  <si>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</si>
  <si>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</si>
  <si>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</si>
  <si>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</si>
  <si>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</si>
  <si>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</si>
  <si>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</si>
  <si>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</si>
  <si>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</si>
  <si>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</si>
  <si>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</si>
  <si>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</si>
  <si>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</si>
  <si>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</si>
  <si>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</si>
  <si>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</si>
  <si>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</si>
  <si>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</si>
  <si>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</si>
  <si>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</si>
  <si>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</si>
  <si>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</si>
  <si>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</si>
  <si>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</si>
  <si>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</si>
  <si>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</si>
  <si>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</si>
  <si>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</si>
  <si>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</si>
  <si>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</si>
  <si>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</si>
  <si>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</si>
  <si>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</si>
  <si>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</si>
  <si>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</si>
  <si>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</si>
  <si>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</si>
  <si>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</si>
  <si>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</si>
  <si>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</si>
  <si>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</si>
  <si>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</si>
  <si>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</si>
  <si>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</si>
  <si>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</si>
  <si>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</si>
  <si>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</si>
  <si>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</si>
  <si>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</si>
  <si>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</si>
  <si>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</si>
  <si>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</si>
  <si>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</si>
  <si>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</si>
  <si>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</si>
  <si>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</si>
  <si>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</si>
  <si>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</si>
  <si>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</si>
  <si>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</si>
  <si>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</si>
  <si>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</si>
  <si>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</si>
  <si>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</si>
  <si>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</si>
  <si>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</si>
  <si>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</si>
  <si>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</si>
  <si>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</si>
  <si>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</si>
  <si>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</si>
  <si>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</si>
  <si>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</si>
  <si>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</si>
  <si>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</si>
  <si>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</si>
  <si>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</si>
  <si>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</si>
  <si>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</si>
  <si>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</si>
  <si>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</si>
  <si>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</si>
  <si>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</si>
  <si>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</si>
  <si>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</si>
  <si>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</si>
  <si>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</si>
  <si>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</si>
  <si>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</si>
  <si>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</si>
  <si>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</si>
  <si>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</si>
  <si>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</si>
  <si>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</si>
  <si>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</si>
  <si>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</si>
  <si>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</si>
  <si>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</si>
  <si>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</si>
  <si>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</si>
  <si>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</si>
  <si>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</si>
  <si>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</si>
  <si>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</si>
  <si>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</si>
  <si>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</si>
  <si>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</si>
  <si>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</si>
  <si>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</si>
  <si>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</si>
  <si>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</si>
  <si>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</si>
  <si>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</si>
  <si>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</si>
  <si>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</si>
  <si>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</si>
  <si>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</si>
  <si>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</si>
  <si>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</si>
  <si>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</si>
  <si>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</si>
  <si>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</si>
  <si>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</si>
  <si>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</si>
  <si>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</si>
  <si>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</si>
  <si>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</si>
  <si>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</si>
  <si>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</si>
  <si>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</si>
  <si>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</si>
  <si>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</si>
  <si>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</si>
  <si>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</si>
  <si>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</si>
  <si>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</si>
  <si>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</si>
  <si>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</si>
  <si>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</si>
  <si>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</si>
  <si>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</si>
  <si>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</si>
  <si>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</si>
  <si>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</si>
  <si>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</si>
  <si>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</si>
  <si>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</si>
  <si>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</si>
  <si>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</si>
  <si>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</si>
  <si>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</si>
  <si>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</si>
  <si>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</si>
  <si>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</si>
  <si>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</si>
  <si>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</si>
  <si>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</si>
  <si>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</si>
  <si>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</si>
  <si>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</si>
  <si>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</si>
  <si>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</si>
  <si>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</si>
  <si>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</si>
  <si>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</si>
  <si>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</si>
  <si>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</si>
  <si>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</si>
  <si>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</si>
  <si>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</si>
  <si>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</si>
  <si>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</si>
  <si>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</si>
  <si>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</si>
  <si>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</si>
  <si>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</si>
  <si>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</si>
  <si>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</si>
  <si>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</si>
  <si>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</si>
  <si>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</si>
  <si>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</si>
  <si>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</si>
  <si>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</si>
  <si>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</si>
  <si>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</si>
  <si>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</si>
  <si>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</si>
  <si>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</si>
  <si>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</si>
  <si>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</si>
  <si>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</si>
  <si>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</si>
  <si>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</si>
  <si>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</si>
  <si>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</si>
  <si>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</si>
  <si>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</si>
  <si>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</si>
  <si>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</si>
  <si>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</si>
  <si>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</si>
  <si>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</si>
  <si>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</si>
  <si>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</si>
  <si>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</si>
  <si>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</si>
  <si>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</si>
  <si>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</si>
  <si>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</si>
  <si>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</si>
  <si>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</si>
  <si>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</si>
  <si>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</si>
  <si>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</si>
  <si>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</si>
  <si>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</si>
  <si>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</si>
  <si>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</si>
  <si>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</si>
  <si>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</si>
  <si>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</si>
  <si>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</si>
  <si>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</si>
  <si>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</si>
  <si>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</si>
  <si>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</si>
  <si>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</si>
  <si>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</si>
  <si>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</si>
  <si>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</si>
  <si>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</si>
  <si>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</si>
  <si>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</si>
  <si>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</si>
  <si>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</si>
  <si>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</si>
  <si>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</si>
  <si>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</si>
  <si>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</si>
  <si>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</si>
  <si>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</si>
  <si>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</si>
  <si>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</si>
  <si>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</si>
  <si>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</si>
  <si>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</si>
  <si>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</si>
  <si>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</si>
  <si>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</si>
  <si>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</si>
  <si>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</si>
  <si>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</si>
  <si>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</si>
  <si>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</si>
  <si>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</si>
  <si>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</si>
  <si>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</si>
  <si>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</si>
  <si>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</si>
  <si>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</si>
  <si>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</si>
  <si>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</si>
  <si>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</si>
  <si>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</si>
  <si>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</si>
  <si>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</si>
  <si>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</si>
  <si>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</si>
  <si>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</si>
  <si>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</si>
  <si>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</si>
  <si>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</si>
  <si>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</si>
  <si>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</si>
  <si>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</si>
  <si>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</si>
  <si>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</si>
  <si>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</si>
  <si>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</si>
  <si>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</si>
  <si>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</si>
  <si>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</si>
  <si>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</si>
  <si>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</si>
  <si>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</si>
  <si>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</si>
  <si>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</si>
  <si>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</si>
  <si>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</si>
  <si>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</si>
  <si>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</si>
  <si>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</si>
  <si>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</si>
  <si>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</si>
  <si>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</si>
  <si>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</si>
  <si>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</si>
  <si>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</si>
  <si>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</si>
  <si>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</si>
  <si>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</si>
  <si>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</si>
  <si>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</si>
  <si>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</si>
  <si>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</si>
  <si>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</si>
  <si>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</si>
  <si>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</si>
  <si>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</si>
  <si>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</si>
  <si>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</si>
  <si>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</si>
  <si>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</si>
  <si>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</si>
  <si>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</si>
  <si>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</si>
  <si>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</si>
  <si>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</si>
  <si>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</si>
  <si>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</si>
  <si>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</si>
  <si>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</si>
  <si>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</si>
  <si>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</si>
  <si>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</si>
  <si>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</si>
  <si>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</si>
  <si>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</si>
  <si>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</si>
  <si>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</si>
  <si>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</si>
  <si>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</si>
  <si>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</si>
  <si>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</si>
  <si>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</si>
  <si>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</si>
  <si>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</si>
  <si>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</si>
  <si>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</si>
  <si>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</si>
  <si>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</si>
  <si>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</si>
  <si>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</si>
  <si>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</si>
  <si>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</si>
  <si>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</si>
  <si>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</si>
  <si>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</si>
  <si>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</si>
  <si>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</si>
  <si>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</si>
  <si>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</si>
  <si>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</si>
  <si>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</si>
  <si>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</si>
  <si>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</si>
  <si>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</si>
  <si>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</si>
  <si>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</si>
  <si>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</si>
  <si>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</si>
  <si>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</si>
  <si>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</si>
  <si>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</si>
  <si>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</si>
  <si>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</si>
  <si>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</si>
  <si>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</si>
  <si>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</si>
  <si>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</si>
  <si>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</si>
  <si>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</si>
  <si>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</si>
  <si>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</si>
  <si>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</si>
  <si>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</si>
  <si>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</si>
  <si>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</si>
  <si>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</si>
  <si>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</si>
  <si>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</si>
  <si>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</si>
  <si>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</si>
  <si>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</si>
  <si>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</si>
  <si>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</si>
  <si>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</si>
  <si>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</si>
  <si>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</si>
  <si>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</si>
  <si>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</si>
  <si>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</si>
  <si>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</si>
  <si>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</si>
  <si>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</si>
  <si>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</si>
  <si>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</si>
  <si>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</si>
  <si>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</si>
  <si>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</si>
  <si>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</si>
  <si>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</si>
  <si>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</si>
  <si>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</si>
  <si>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</si>
  <si>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</si>
  <si>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</si>
  <si>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</si>
  <si>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</si>
  <si>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</si>
  <si>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</si>
  <si>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</si>
  <si>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</si>
  <si>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</si>
  <si>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</si>
  <si>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</si>
  <si>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</si>
  <si>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</si>
  <si>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</si>
  <si>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</si>
  <si>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</si>
  <si>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</si>
  <si>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</si>
  <si>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</si>
  <si>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</si>
  <si>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</si>
  <si>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</si>
  <si>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</si>
  <si>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</si>
  <si>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</si>
  <si>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</si>
  <si>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</si>
  <si>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</si>
  <si>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</si>
  <si>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</si>
  <si>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</si>
  <si>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</si>
  <si>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</si>
  <si>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</si>
  <si>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</si>
  <si>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</si>
  <si>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</si>
  <si>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</si>
  <si>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</si>
  <si>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</si>
  <si>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</si>
  <si>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</si>
  <si>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</si>
  <si>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</si>
  <si>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</si>
  <si>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</si>
  <si>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</si>
  <si>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</si>
  <si>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</si>
  <si>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</si>
  <si>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</si>
  <si>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</si>
  <si>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</si>
  <si>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</si>
  <si>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</si>
  <si>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</si>
  <si>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</si>
  <si>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</si>
  <si>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</si>
  <si>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</si>
  <si>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</si>
  <si>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</si>
  <si>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</si>
  <si>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</si>
  <si>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</si>
  <si>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</si>
  <si>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</si>
  <si>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</si>
  <si>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</si>
  <si>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</si>
  <si>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</si>
  <si>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</si>
  <si>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</si>
  <si>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</si>
  <si>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</si>
  <si>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</si>
  <si>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</si>
  <si>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</si>
  <si>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</si>
  <si>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</si>
  <si>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</si>
  <si>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</si>
  <si>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</si>
  <si>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</si>
  <si>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</si>
  <si>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</si>
  <si>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</si>
  <si>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</si>
  <si>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</si>
  <si>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</si>
  <si>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</si>
  <si>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</si>
  <si>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</si>
  <si>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</si>
  <si>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</si>
  <si>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</si>
  <si>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</si>
  <si>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</si>
  <si>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</si>
  <si>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</si>
  <si>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</si>
  <si>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</si>
  <si>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</si>
  <si>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</si>
  <si>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</si>
  <si>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</si>
  <si>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</si>
  <si>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</si>
  <si>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</si>
  <si>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</si>
  <si>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</si>
  <si>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</si>
  <si>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</si>
  <si>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</si>
  <si>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</si>
  <si>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</si>
  <si>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</si>
  <si>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</si>
  <si>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</si>
  <si>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</si>
  <si>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</si>
  <si>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</si>
  <si>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</si>
  <si>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</si>
  <si>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</si>
  <si>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</si>
  <si>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</si>
  <si>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</si>
  <si>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</si>
  <si>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</si>
  <si>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</si>
  <si>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</si>
  <si>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</si>
  <si>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</si>
  <si>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</si>
  <si>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</si>
  <si>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</si>
  <si>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</si>
  <si>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</si>
  <si>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</si>
  <si>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</si>
  <si>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</si>
  <si>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</si>
  <si>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</si>
  <si>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</si>
  <si>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</si>
  <si>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</si>
  <si>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</si>
  <si>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</si>
  <si>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</si>
  <si>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</si>
  <si>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</si>
  <si>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</si>
  <si>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</si>
  <si>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</si>
  <si>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</si>
  <si>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</si>
  <si>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</si>
  <si>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</si>
  <si>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</si>
  <si>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</si>
  <si>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</si>
  <si>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</si>
  <si>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</si>
  <si>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</si>
  <si>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</si>
  <si>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</si>
  <si>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</si>
  <si>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</si>
  <si>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</si>
  <si>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</si>
  <si>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</si>
  <si>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</si>
  <si>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</si>
  <si>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</si>
  <si>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</si>
  <si>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</si>
  <si>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</si>
  <si>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</si>
  <si>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</si>
  <si>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</si>
  <si>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</si>
  <si>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</si>
  <si>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</si>
  <si>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</si>
  <si>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</si>
  <si>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</si>
  <si>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</si>
  <si>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</si>
  <si>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</si>
  <si>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</si>
  <si>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</si>
  <si>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</si>
  <si>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</si>
  <si>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</si>
  <si>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</si>
  <si>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</si>
  <si>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</si>
  <si>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</si>
  <si>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</si>
  <si>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</si>
  <si>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</si>
  <si>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</si>
  <si>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</si>
  <si>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</si>
  <si>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</si>
  <si>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</si>
  <si>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</si>
  <si>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</si>
  <si>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</si>
  <si>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</si>
  <si>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</si>
  <si>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</si>
  <si>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</si>
  <si>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</si>
  <si>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</si>
  <si>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</si>
  <si>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</si>
  <si>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</si>
  <si>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</si>
  <si>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</si>
  <si>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</si>
  <si>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</si>
  <si>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</si>
  <si>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</si>
  <si>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</si>
  <si>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</si>
  <si>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</si>
  <si>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</si>
  <si>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</si>
  <si>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</si>
  <si>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</si>
  <si>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</si>
  <si>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</si>
  <si>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</si>
  <si>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</si>
  <si>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</si>
  <si>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</si>
  <si>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</si>
  <si>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</si>
  <si>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</si>
  <si>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</si>
  <si>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</si>
  <si>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</si>
  <si>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</si>
  <si>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</si>
  <si>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</si>
  <si>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</si>
  <si>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</si>
  <si>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</si>
  <si>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</si>
  <si>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</si>
  <si>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</si>
  <si>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</si>
  <si>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</si>
  <si>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</si>
  <si>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</si>
  <si>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</si>
  <si>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</si>
  <si>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</si>
  <si>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</si>
  <si>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</si>
  <si>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</si>
  <si>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</si>
  <si>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</si>
  <si>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</si>
  <si>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</si>
  <si>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</si>
  <si>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</si>
  <si>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</si>
  <si>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</si>
  <si>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</si>
  <si>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</si>
  <si>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</si>
  <si>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</si>
  <si>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</si>
  <si>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</si>
  <si>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</si>
  <si>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</si>
  <si>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</si>
  <si>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</si>
  <si>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</si>
  <si>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</si>
  <si>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</si>
  <si>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</si>
  <si>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</si>
  <si>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</si>
  <si>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</si>
  <si>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</si>
  <si>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</si>
  <si>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</si>
  <si>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</si>
  <si>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</si>
  <si>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</si>
  <si>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</si>
  <si>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</si>
  <si>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</si>
  <si>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</si>
  <si>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</si>
  <si>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</si>
  <si>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</si>
  <si>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</si>
  <si>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</si>
  <si>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</si>
  <si>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</si>
  <si>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</si>
  <si>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</si>
  <si>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</si>
  <si>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</si>
  <si>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</si>
  <si>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</si>
  <si>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</si>
  <si>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</si>
  <si>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</si>
  <si>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</si>
  <si>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</si>
  <si>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</si>
  <si>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</si>
  <si>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</si>
  <si>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</si>
  <si>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</si>
  <si>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</si>
  <si>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</si>
  <si>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</si>
  <si>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</si>
  <si>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</si>
  <si>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</si>
  <si>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</si>
  <si>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</si>
  <si>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</si>
  <si>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</si>
  <si>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</si>
  <si>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</si>
  <si>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</si>
  <si>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</si>
  <si>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</si>
  <si>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</si>
  <si>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</si>
  <si>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</si>
  <si>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</si>
  <si>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</si>
  <si>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</si>
  <si>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</si>
  <si>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</si>
  <si>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</si>
  <si>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</si>
  <si>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</si>
  <si>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</si>
  <si>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</si>
  <si>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</si>
  <si>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</si>
  <si>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</si>
  <si>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</si>
  <si>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</si>
  <si>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</si>
  <si>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</si>
  <si>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</si>
  <si>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</si>
  <si>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</si>
  <si>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</si>
  <si>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</si>
  <si>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</si>
  <si>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</si>
  <si>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</si>
  <si>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</si>
  <si>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</si>
  <si>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</si>
  <si>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</si>
  <si>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</si>
  <si>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</si>
  <si>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</si>
  <si>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</si>
  <si>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</si>
  <si>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</si>
  <si>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</si>
  <si>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</si>
  <si>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</si>
  <si>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</si>
  <si>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</si>
  <si>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</si>
  <si>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</si>
  <si>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</si>
  <si>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</si>
  <si>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</si>
  <si>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</si>
  <si>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</si>
  <si>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</si>
  <si>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</si>
  <si>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</si>
  <si>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</si>
  <si>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</si>
  <si>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</si>
  <si>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</si>
  <si>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</si>
  <si>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</si>
  <si>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</si>
  <si>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</si>
  <si>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</si>
  <si>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</si>
  <si>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</si>
  <si>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</si>
  <si>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</si>
  <si>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</si>
  <si>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</si>
  <si>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</si>
  <si>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</si>
  <si>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</si>
  <si>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</si>
  <si>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</si>
  <si>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</si>
  <si>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</si>
  <si>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</si>
  <si>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</si>
  <si>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</si>
  <si>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</si>
  <si>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</si>
  <si>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</si>
  <si>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</si>
  <si>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</si>
  <si>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</si>
  <si>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</si>
  <si>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</si>
  <si>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</si>
  <si>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</si>
  <si>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</si>
  <si>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</si>
  <si>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</si>
  <si>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</si>
  <si>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</si>
  <si>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</si>
  <si>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</si>
  <si>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</si>
  <si>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</si>
  <si>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</si>
  <si>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</si>
  <si>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</si>
  <si>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</si>
  <si>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</si>
  <si>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</si>
  <si>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</si>
  <si>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</si>
  <si>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</si>
  <si>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</si>
  <si>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</si>
  <si>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</si>
  <si>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</si>
  <si>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</si>
  <si>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</si>
  <si>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</si>
  <si>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</si>
  <si>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</si>
  <si>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</si>
  <si>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</si>
  <si>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</si>
  <si>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</si>
  <si>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</si>
  <si>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</si>
  <si>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</si>
  <si>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</si>
  <si>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</si>
  <si>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</si>
  <si>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</si>
  <si>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</si>
  <si>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</si>
  <si>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</si>
  <si>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</si>
  <si>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</si>
  <si>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</si>
  <si>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</si>
  <si>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</si>
  <si>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</si>
  <si>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</si>
  <si>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</si>
  <si>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</si>
  <si>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</si>
  <si>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</si>
  <si>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</si>
  <si>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</si>
  <si>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</si>
  <si>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</si>
  <si>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</si>
  <si>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</si>
  <si>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</si>
  <si>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</si>
  <si>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</si>
  <si>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</si>
  <si>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</si>
  <si>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</si>
  <si>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</si>
  <si>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</si>
  <si>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</si>
  <si>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</si>
  <si>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</si>
  <si>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</si>
  <si>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</si>
  <si>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</si>
  <si>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</si>
  <si>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</si>
  <si>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</si>
  <si>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</si>
  <si>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</si>
  <si>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</si>
  <si>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</si>
  <si>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</si>
  <si>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</si>
  <si>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</si>
  <si>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</si>
  <si>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</si>
  <si>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</si>
  <si>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</si>
  <si>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</si>
  <si>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</si>
  <si>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</si>
  <si>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</si>
  <si>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</si>
  <si>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</si>
  <si>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</si>
  <si>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</si>
  <si>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</si>
  <si>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</si>
  <si>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</si>
  <si>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</si>
  <si>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</si>
  <si>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</si>
  <si>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</si>
  <si>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</si>
  <si>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</si>
  <si>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</si>
  <si>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</si>
  <si>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</si>
  <si>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</si>
  <si>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</si>
  <si>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</si>
  <si>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</si>
  <si>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</si>
  <si>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</si>
  <si>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</si>
  <si>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</si>
  <si>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</si>
  <si>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</si>
  <si>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</si>
  <si>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</si>
  <si>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</si>
  <si>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</si>
  <si>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</si>
  <si>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</si>
  <si>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</si>
  <si>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</si>
  <si>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</si>
  <si>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</si>
  <si>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</si>
  <si>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</si>
  <si>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</si>
  <si>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</si>
  <si>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</si>
  <si>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</si>
  <si>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</si>
  <si>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</si>
  <si>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</si>
  <si>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</si>
  <si>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</si>
  <si>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</si>
  <si>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</si>
  <si>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</si>
  <si>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</si>
  <si>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</si>
  <si>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</si>
  <si>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</si>
  <si>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</si>
  <si>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</si>
  <si>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</si>
  <si>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</si>
  <si>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</si>
  <si>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</si>
  <si>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</si>
  <si>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</si>
  <si>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</si>
  <si>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</si>
  <si>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</si>
  <si>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</si>
  <si>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</si>
  <si>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</si>
  <si>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</si>
  <si>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</si>
  <si>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</si>
  <si>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</si>
  <si>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</si>
  <si>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</si>
  <si>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</si>
  <si>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</si>
  <si>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</si>
  <si>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</si>
  <si>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</si>
  <si>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</si>
  <si>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</si>
  <si>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</si>
  <si>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</si>
  <si>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</si>
  <si>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</si>
  <si>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</si>
  <si>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</si>
  <si>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</si>
  <si>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</si>
  <si>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</si>
  <si>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</si>
  <si>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</si>
  <si>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</si>
  <si>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</si>
  <si>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</si>
  <si>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</si>
  <si>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</si>
  <si>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</si>
  <si>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</si>
  <si>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</si>
  <si>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</si>
  <si>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</si>
  <si>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</si>
  <si>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</si>
  <si>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</si>
  <si>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</si>
  <si>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</si>
  <si>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</si>
  <si>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</si>
  <si>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</si>
  <si>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</si>
  <si>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</si>
  <si>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</si>
  <si>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</si>
  <si>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</si>
  <si>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</si>
  <si>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</si>
  <si>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</si>
  <si>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</si>
  <si>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</si>
  <si>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</si>
  <si>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</si>
  <si>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</si>
  <si>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</si>
  <si>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</si>
  <si>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</si>
  <si>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</si>
  <si>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</si>
  <si>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</si>
  <si>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</si>
  <si>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</si>
  <si>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</si>
  <si>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</si>
  <si>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</si>
  <si>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</si>
  <si>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</si>
  <si>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</si>
  <si>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</si>
  <si>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</si>
  <si>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</si>
  <si>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</si>
  <si>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</si>
  <si>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</si>
  <si>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</si>
  <si>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</si>
  <si>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</si>
  <si>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</si>
  <si>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</si>
  <si>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</si>
  <si>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</si>
  <si>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</si>
  <si>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</si>
  <si>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</si>
  <si>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</si>
  <si>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</si>
  <si>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</si>
  <si>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</si>
  <si>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</si>
  <si>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</si>
  <si>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</si>
  <si>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</si>
  <si>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</si>
  <si>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</si>
  <si>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</si>
  <si>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</si>
  <si>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</si>
  <si>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</si>
  <si>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</si>
  <si>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</si>
  <si>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</si>
  <si>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</si>
  <si>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</si>
  <si>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</si>
  <si>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</si>
  <si>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</si>
  <si>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</si>
  <si>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</si>
  <si>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</si>
  <si>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</si>
  <si>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</si>
  <si>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</si>
  <si>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</si>
  <si>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</si>
  <si>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</si>
  <si>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</si>
  <si>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</si>
  <si>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</si>
  <si>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</si>
  <si>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</si>
  <si>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</si>
  <si>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</si>
  <si>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</si>
  <si>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</si>
  <si>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</si>
  <si>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</si>
  <si>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</si>
  <si>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</si>
  <si>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</si>
  <si>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</si>
  <si>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</si>
  <si>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</si>
  <si>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</si>
  <si>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</si>
  <si>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</si>
  <si>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</si>
  <si>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</si>
  <si>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</si>
  <si>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</si>
  <si>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</si>
  <si>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</si>
  <si>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</si>
  <si>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</si>
  <si>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</si>
  <si>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</si>
  <si>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</si>
  <si>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</si>
  <si>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</si>
  <si>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</si>
  <si>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</si>
  <si>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</si>
  <si>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</si>
  <si>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</si>
  <si>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</si>
  <si>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</si>
  <si>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</si>
  <si>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</si>
  <si>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</si>
  <si>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</si>
  <si>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</si>
  <si>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</si>
  <si>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</si>
  <si>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</si>
  <si>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</si>
  <si>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</si>
  <si>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</si>
  <si>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</si>
  <si>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</si>
  <si>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</si>
  <si>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</si>
  <si>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</si>
  <si>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</si>
  <si>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</si>
  <si>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</si>
  <si>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</si>
  <si>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</si>
  <si>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</si>
  <si>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</si>
  <si>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</si>
  <si>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</si>
  <si>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</si>
  <si>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</si>
  <si>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</si>
  <si>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</si>
  <si>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</si>
  <si>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</si>
  <si>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</si>
  <si>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</si>
  <si>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</si>
  <si>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</si>
  <si>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</si>
  <si>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</si>
  <si>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</si>
  <si>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</si>
  <si>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</si>
  <si>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</si>
  <si>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</si>
  <si>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</si>
  <si>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</si>
  <si>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</si>
  <si>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</si>
  <si>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</si>
  <si>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</si>
  <si>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</si>
  <si>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</si>
  <si>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</si>
  <si>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</si>
  <si>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</si>
  <si>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</si>
  <si>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</si>
  <si>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</si>
  <si>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</si>
  <si>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</si>
  <si>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</si>
  <si>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</si>
  <si>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</si>
  <si>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</si>
  <si>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</si>
  <si>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</si>
  <si>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</si>
  <si>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</si>
  <si>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</si>
  <si>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</si>
  <si>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</si>
  <si>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</si>
  <si>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</si>
  <si>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</si>
  <si>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</si>
  <si>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</si>
  <si>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</si>
  <si>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</si>
  <si>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</si>
  <si>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</si>
  <si>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</si>
  <si>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</si>
  <si>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</si>
  <si>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</si>
  <si>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</si>
  <si>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</si>
  <si>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</si>
  <si>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</si>
  <si>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</si>
  <si>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</si>
  <si>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</si>
  <si>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</si>
  <si>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</si>
  <si>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</si>
  <si>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</si>
  <si>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</si>
  <si>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</si>
  <si>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</si>
  <si>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</si>
  <si>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</si>
  <si>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</si>
  <si>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</si>
  <si>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</si>
  <si>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</si>
  <si>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</si>
  <si>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</si>
  <si>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</si>
  <si>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</si>
  <si>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</si>
  <si>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</si>
  <si>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</si>
  <si>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</si>
  <si>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</si>
  <si>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</si>
  <si>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</si>
  <si>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</si>
  <si>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</si>
  <si>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</si>
  <si>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</si>
  <si>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</si>
  <si>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</si>
  <si>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</si>
  <si>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</si>
  <si>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</si>
  <si>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</si>
  <si>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</si>
  <si>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</si>
  <si>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</si>
  <si>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</si>
  <si>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</si>
  <si>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</si>
  <si>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</si>
  <si>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</si>
  <si>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</si>
  <si>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</si>
  <si>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</si>
  <si>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</si>
  <si>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</si>
  <si>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</si>
  <si>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</si>
  <si>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</si>
  <si>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</si>
  <si>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</si>
  <si>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</si>
  <si>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</si>
  <si>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</si>
  <si>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</si>
  <si>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</si>
  <si>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</si>
  <si>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</si>
  <si>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</si>
  <si>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</si>
  <si>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</si>
  <si>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</si>
  <si>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</si>
  <si>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</si>
  <si>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</si>
  <si>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</si>
  <si>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</si>
  <si>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</si>
  <si>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</si>
  <si>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</si>
  <si>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</si>
  <si>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</si>
  <si>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</si>
  <si>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</si>
  <si>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</si>
  <si>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</si>
  <si>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</si>
  <si>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</si>
  <si>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</si>
  <si>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</si>
  <si>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</si>
  <si>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</si>
  <si>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</si>
  <si>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</si>
  <si>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</si>
  <si>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</si>
  <si>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</si>
  <si>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</si>
  <si>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</si>
  <si>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</si>
  <si>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</si>
  <si>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</si>
  <si>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</si>
  <si>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</si>
  <si>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</si>
  <si>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</si>
  <si>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</si>
  <si>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</si>
  <si>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</si>
  <si>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</si>
  <si>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</si>
  <si>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</si>
  <si>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</si>
  <si>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</si>
  <si>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</si>
  <si>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</si>
  <si>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</si>
  <si>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</si>
  <si>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</si>
  <si>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</si>
  <si>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</si>
  <si>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</si>
  <si>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</si>
  <si>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</si>
  <si>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</si>
  <si>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</si>
  <si>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</si>
  <si>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</si>
  <si>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</si>
  <si>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</si>
  <si>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</si>
  <si>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</si>
  <si>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</si>
  <si>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</si>
  <si>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</si>
  <si>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</si>
  <si>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</si>
  <si>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</si>
  <si>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</si>
  <si>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</si>
  <si>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</si>
  <si>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</si>
  <si>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</si>
  <si>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</si>
  <si>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</si>
  <si>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</si>
  <si>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</si>
  <si>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</si>
  <si>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</si>
  <si>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</si>
  <si>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</si>
  <si>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</si>
  <si>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</si>
  <si>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</si>
  <si>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</si>
  <si>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</si>
  <si>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</si>
  <si>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</si>
  <si>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</si>
  <si>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</si>
  <si>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</si>
  <si>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</si>
  <si>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</si>
  <si>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</si>
  <si>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</si>
  <si>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</si>
  <si>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</si>
  <si>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</si>
  <si>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</si>
  <si>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</si>
  <si>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</si>
  <si>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</si>
  <si>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</si>
  <si>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</si>
  <si>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</si>
  <si>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</si>
  <si>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</si>
  <si>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</si>
  <si>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</si>
  <si>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</si>
  <si>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</si>
  <si>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</si>
  <si>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</si>
  <si>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</si>
  <si>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</si>
  <si>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</si>
  <si>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</si>
  <si>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</si>
  <si>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</si>
  <si>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</si>
  <si>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</si>
  <si>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</si>
  <si>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</si>
  <si>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</si>
  <si>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</si>
  <si>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</si>
  <si>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</si>
  <si>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</si>
  <si>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</si>
  <si>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</si>
  <si>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</si>
  <si>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</si>
  <si>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</si>
  <si>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</si>
  <si>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</si>
  <si>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</si>
  <si>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</si>
  <si>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</si>
  <si>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</si>
  <si>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</si>
  <si>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</si>
  <si>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</si>
  <si>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</si>
  <si>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</si>
  <si>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</si>
  <si>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</si>
  <si>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</si>
  <si>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</si>
  <si>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</si>
  <si>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</si>
  <si>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</si>
  <si>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</si>
  <si>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</si>
  <si>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</si>
  <si>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</si>
  <si>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</si>
  <si>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</si>
  <si>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</si>
  <si>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</si>
  <si>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</si>
  <si>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</si>
  <si>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</si>
  <si>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</si>
  <si>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</si>
  <si>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</si>
  <si>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</si>
  <si>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</si>
  <si>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</si>
  <si>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</si>
  <si>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</si>
  <si>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</si>
  <si>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</si>
  <si>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</si>
  <si>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</si>
  <si>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</si>
  <si>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</si>
  <si>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</si>
  <si>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</si>
  <si>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</si>
  <si>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</si>
  <si>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</si>
  <si>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</si>
  <si>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</si>
  <si>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</si>
  <si>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</si>
  <si>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</si>
  <si>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</si>
  <si>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</si>
  <si>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</si>
  <si>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</si>
  <si>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</si>
  <si>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</si>
  <si>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</si>
  <si>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</si>
  <si>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</si>
  <si>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</si>
  <si>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</si>
  <si>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</si>
  <si>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</si>
  <si>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</si>
  <si>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</si>
  <si>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</si>
  <si>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</si>
  <si>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</si>
  <si>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</si>
  <si>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</si>
  <si>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</si>
  <si>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</si>
  <si>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</si>
  <si>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</si>
  <si>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</si>
  <si>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</si>
  <si>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</si>
  <si>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</si>
  <si>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</si>
  <si>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</si>
  <si>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</si>
  <si>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</si>
  <si>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</si>
  <si>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</si>
  <si>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</si>
  <si>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</si>
  <si>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</si>
  <si>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</si>
  <si>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</si>
  <si>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</si>
  <si>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</si>
  <si>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</si>
  <si>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</si>
  <si>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</si>
  <si>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</si>
  <si>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</si>
  <si>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</si>
  <si>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</si>
  <si>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</si>
  <si>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</si>
  <si>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</si>
  <si>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</si>
  <si>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</si>
  <si>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</si>
  <si>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</si>
  <si>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</si>
  <si>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</si>
  <si>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</si>
  <si>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</si>
  <si>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</si>
  <si>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</si>
  <si>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</si>
  <si>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</si>
  <si>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</si>
  <si>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</si>
  <si>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</si>
  <si>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</si>
  <si>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</si>
  <si>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</si>
  <si>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</si>
  <si>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</si>
  <si>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</si>
  <si>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</si>
  <si>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</si>
  <si>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</si>
  <si>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</si>
  <si>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</si>
  <si>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</si>
  <si>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</si>
  <si>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</si>
  <si>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</si>
  <si>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</si>
  <si>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</si>
  <si>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</si>
  <si>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</si>
  <si>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</si>
  <si>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</si>
  <si>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</si>
  <si>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</si>
  <si>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</si>
  <si>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</si>
  <si>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</si>
  <si>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</si>
  <si>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</si>
  <si>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</si>
  <si>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</si>
  <si>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</si>
  <si>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</si>
  <si>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</si>
  <si>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</si>
  <si>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</si>
  <si>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</si>
  <si>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</si>
  <si>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</si>
  <si>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</si>
  <si>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</si>
  <si>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</si>
  <si>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</si>
  <si>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</si>
  <si>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</si>
  <si>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</si>
  <si>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</si>
  <si>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</si>
  <si>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</si>
  <si>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</si>
  <si>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</si>
  <si>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</si>
  <si>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</si>
  <si>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</si>
  <si>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</si>
  <si>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</si>
  <si>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</si>
  <si>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</si>
  <si>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</si>
  <si>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</si>
  <si>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</si>
  <si>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</si>
  <si>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</si>
  <si>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</si>
  <si>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</si>
  <si>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</si>
  <si>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</si>
  <si>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</si>
  <si>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</si>
  <si>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</si>
  <si>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</si>
  <si>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</si>
  <si>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</si>
  <si>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</si>
  <si>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</si>
  <si>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</si>
  <si>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</si>
  <si>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</si>
  <si>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</si>
  <si>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</si>
  <si>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</si>
  <si>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</si>
  <si>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</si>
  <si>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</si>
  <si>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</si>
  <si>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</si>
  <si>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</si>
  <si>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</si>
  <si>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</si>
  <si>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</si>
  <si>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</si>
  <si>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</si>
  <si>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</si>
  <si>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</si>
  <si>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</si>
  <si>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</si>
  <si>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</si>
  <si>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</si>
  <si>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</si>
  <si>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</si>
  <si>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</si>
  <si>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</si>
  <si>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</si>
  <si>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</si>
  <si>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</si>
  <si>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</si>
  <si>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</si>
  <si>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</si>
  <si>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</si>
  <si>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</si>
  <si>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</si>
  <si>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</si>
  <si>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</si>
  <si>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</si>
  <si>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</si>
  <si>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</si>
  <si>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</si>
  <si>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</si>
  <si>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</si>
  <si>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</si>
  <si>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</si>
  <si>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</si>
  <si>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</si>
  <si>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</si>
  <si>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</si>
  <si>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</si>
  <si>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</si>
  <si>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</si>
  <si>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</si>
  <si>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</si>
  <si>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</si>
  <si>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</si>
  <si>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</si>
  <si>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</si>
  <si>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</si>
  <si>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</si>
  <si>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</si>
  <si>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</si>
  <si>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</si>
  <si>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</si>
  <si>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</si>
  <si>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</si>
  <si>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</si>
  <si>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</si>
  <si>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</si>
  <si>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</si>
  <si>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</si>
  <si>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</si>
  <si>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</si>
  <si>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</si>
  <si>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</si>
  <si>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</si>
  <si>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</si>
  <si>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</si>
  <si>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</si>
  <si>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</si>
  <si>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</si>
  <si>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</si>
  <si>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</si>
  <si>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</si>
  <si>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</si>
  <si>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</si>
  <si>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</si>
  <si>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</si>
  <si>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</si>
  <si>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</si>
  <si>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</si>
  <si>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</si>
  <si>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</si>
  <si>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</si>
  <si>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</si>
  <si>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</si>
  <si>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</si>
  <si>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</si>
  <si>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</si>
  <si>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</si>
  <si>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</si>
  <si>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</si>
  <si>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</si>
  <si>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</si>
  <si>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</si>
  <si>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</si>
  <si>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</si>
  <si>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</si>
  <si>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</si>
  <si>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</si>
  <si>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</si>
  <si>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</si>
  <si>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</si>
  <si>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</si>
  <si>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</si>
  <si>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</si>
  <si>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</si>
  <si>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</si>
  <si>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</si>
  <si>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</si>
  <si>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</si>
  <si>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</si>
  <si>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</si>
  <si>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</si>
  <si>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</si>
  <si>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</si>
  <si>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</si>
  <si>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</si>
  <si>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</si>
  <si>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</si>
  <si>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</si>
  <si>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</si>
  <si>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</si>
  <si>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</si>
  <si>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</si>
  <si>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</si>
  <si>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</si>
  <si>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</si>
  <si>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</si>
  <si>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</si>
  <si>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</si>
  <si>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</si>
  <si>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</si>
  <si>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</si>
  <si>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</si>
  <si>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</si>
  <si>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</si>
  <si>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</si>
  <si>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</si>
  <si>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</si>
  <si>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</si>
  <si>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</si>
  <si>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</si>
  <si>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</si>
  <si>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</si>
  <si>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</si>
  <si>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</si>
  <si>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</si>
  <si>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</si>
  <si>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</si>
  <si>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</si>
  <si>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</si>
  <si>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</si>
  <si>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</si>
  <si>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</si>
  <si>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</si>
  <si>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</si>
  <si>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</si>
  <si>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</si>
  <si>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</si>
  <si>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</si>
  <si>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</si>
  <si>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</si>
  <si>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</si>
  <si>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</si>
  <si>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</si>
  <si>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</si>
  <si>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</si>
  <si>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</si>
  <si>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</si>
  <si>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</si>
  <si>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</si>
  <si>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</si>
  <si>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</si>
  <si>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</si>
  <si>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</si>
  <si>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</si>
  <si>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</si>
  <si>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</si>
  <si>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</si>
  <si>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</si>
  <si>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</si>
  <si>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</si>
  <si>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</si>
  <si>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</si>
  <si>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</si>
  <si>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</si>
  <si>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</si>
  <si>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</si>
  <si>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</si>
  <si>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</si>
  <si>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</si>
  <si>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</si>
  <si>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</si>
  <si>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</si>
  <si>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</si>
  <si>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</si>
  <si>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</si>
  <si>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</si>
  <si>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</si>
  <si>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</si>
  <si>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</si>
  <si>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</si>
  <si>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</si>
  <si>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</si>
  <si>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</si>
  <si>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</si>
  <si>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</si>
  <si>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</si>
  <si>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</si>
  <si>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</si>
  <si>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</si>
  <si>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</si>
  <si>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</si>
  <si>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</si>
  <si>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</si>
  <si>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</si>
  <si>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</si>
  <si>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</si>
  <si>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</si>
  <si>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</si>
  <si>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</si>
  <si>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</si>
  <si>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</si>
  <si>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</si>
  <si>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</si>
  <si>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</si>
  <si>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</si>
  <si>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</si>
  <si>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</si>
  <si>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</si>
  <si>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</si>
  <si>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</si>
  <si>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</si>
  <si>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</si>
  <si>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</si>
  <si>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</si>
  <si>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</si>
  <si>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</si>
  <si>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</si>
  <si>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</si>
  <si>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</si>
  <si>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</si>
  <si>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</si>
  <si>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</si>
  <si>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</si>
  <si>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</si>
  <si>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</si>
  <si>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</si>
  <si>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</si>
  <si>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</si>
  <si>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</si>
  <si>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</si>
  <si>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</si>
  <si>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</si>
  <si>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</si>
  <si>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</si>
  <si>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</si>
  <si>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</si>
  <si>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</si>
  <si>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</si>
  <si>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</si>
  <si>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</si>
  <si>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</si>
  <si>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</si>
  <si>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</si>
  <si>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</si>
  <si>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</si>
  <si>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</si>
  <si>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</si>
  <si>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</si>
  <si>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</si>
  <si>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</si>
  <si>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</si>
  <si>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</si>
  <si>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</si>
  <si>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</si>
  <si>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</si>
  <si>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</si>
  <si>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</si>
  <si>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</si>
  <si>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</si>
  <si>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</si>
  <si>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</si>
  <si>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</si>
  <si>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</si>
  <si>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</si>
  <si>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</si>
  <si>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</si>
  <si>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</si>
  <si>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</si>
  <si>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</si>
  <si>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</si>
  <si>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</si>
  <si>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</si>
  <si>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</si>
  <si>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</si>
  <si>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</si>
  <si>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</si>
  <si>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</si>
  <si>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</si>
  <si>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</si>
  <si>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</si>
  <si>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</si>
  <si>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</si>
  <si>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</si>
  <si>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</si>
  <si>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</si>
  <si>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</si>
  <si>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</si>
  <si>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</si>
  <si>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</si>
  <si>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</si>
  <si>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</si>
  <si>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</si>
  <si>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</si>
  <si>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</si>
  <si>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</si>
  <si>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</si>
  <si>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</si>
  <si>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</si>
  <si>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</si>
  <si>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</si>
  <si>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</si>
  <si>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</si>
  <si>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</si>
  <si>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</si>
  <si>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</si>
  <si>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</si>
  <si>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</si>
  <si>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</si>
  <si>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</si>
  <si>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</si>
  <si>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</si>
  <si>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</si>
  <si>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</si>
  <si>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</si>
  <si>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</si>
  <si>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</si>
  <si>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</si>
  <si>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</si>
  <si>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</si>
  <si>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</si>
  <si>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</si>
  <si>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</si>
  <si>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</si>
  <si>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</si>
  <si>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</si>
  <si>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</si>
  <si>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</si>
  <si>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</si>
  <si>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</si>
  <si>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</si>
  <si>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</si>
  <si>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</si>
  <si>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</si>
  <si>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</si>
  <si>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</si>
  <si>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</si>
  <si>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</si>
  <si>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</si>
  <si>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</si>
  <si>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</si>
  <si>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</si>
  <si>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</si>
  <si>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</si>
  <si>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</si>
  <si>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</si>
  <si>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</si>
  <si>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</si>
  <si>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</si>
  <si>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</si>
  <si>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</si>
  <si>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</si>
  <si>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</si>
  <si>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</si>
  <si>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</si>
  <si>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</si>
  <si>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</si>
  <si>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</si>
  <si>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</si>
  <si>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</si>
  <si>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</si>
  <si>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</si>
  <si>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</si>
  <si>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</si>
  <si>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</si>
  <si>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</si>
  <si>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</si>
  <si>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</si>
  <si>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</si>
  <si>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</si>
  <si>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</si>
  <si>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</si>
  <si>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</si>
  <si>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</si>
  <si>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</si>
  <si>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</si>
  <si>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</si>
  <si>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</si>
  <si>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</si>
  <si>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</si>
  <si>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</si>
  <si>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</si>
  <si>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</si>
  <si>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</si>
  <si>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</si>
  <si>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</si>
  <si>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</si>
  <si>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</si>
  <si>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</si>
  <si>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</si>
  <si>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</si>
  <si>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</si>
  <si>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</si>
  <si>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</si>
  <si>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</si>
  <si>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</si>
  <si>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</si>
  <si>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</si>
  <si>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</si>
  <si>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</si>
  <si>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</si>
  <si>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</si>
  <si>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</si>
  <si>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</si>
  <si>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</si>
  <si>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</si>
  <si>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</si>
  <si>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</si>
  <si>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</si>
  <si>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</si>
  <si>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</si>
  <si>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</si>
  <si>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</si>
  <si>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</si>
  <si>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</si>
  <si>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</si>
  <si>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</si>
  <si>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</si>
  <si>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</si>
  <si>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</si>
  <si>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</si>
  <si>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</si>
  <si>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</si>
  <si>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</si>
  <si>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</si>
  <si>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</si>
  <si>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</si>
  <si>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</si>
  <si>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</si>
  <si>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</si>
  <si>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</si>
  <si>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</si>
  <si>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</si>
  <si>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</si>
  <si>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</si>
  <si>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</si>
  <si>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</si>
  <si>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</si>
  <si>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</si>
  <si>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</si>
  <si>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</si>
  <si>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</si>
  <si>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</si>
  <si>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</si>
  <si>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</si>
  <si>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</si>
  <si>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</si>
  <si>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</si>
  <si>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</si>
  <si>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</si>
  <si>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</si>
  <si>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</si>
  <si>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</si>
  <si>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</si>
  <si>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</si>
  <si>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</si>
  <si>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</si>
  <si>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</si>
  <si>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</si>
  <si>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</si>
  <si>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</si>
  <si>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</si>
  <si>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</si>
  <si>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</si>
  <si>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</si>
  <si>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</si>
  <si>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</si>
  <si>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</si>
  <si>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</si>
  <si>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</si>
  <si>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</si>
  <si>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</si>
  <si>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</si>
  <si>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</si>
  <si>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</si>
  <si>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</si>
  <si>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</si>
  <si>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</si>
  <si>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</si>
  <si>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</si>
  <si>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</si>
  <si>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</si>
  <si>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</si>
  <si>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</si>
  <si>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</si>
  <si>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</si>
  <si>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</si>
  <si>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</si>
  <si>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</si>
  <si>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</si>
  <si>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</si>
  <si>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</si>
  <si>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</si>
  <si>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</si>
  <si>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</si>
  <si>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</si>
  <si>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</si>
  <si>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</si>
  <si>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</si>
  <si>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</si>
  <si>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</si>
  <si>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</si>
  <si>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</si>
  <si>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</si>
  <si>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</si>
  <si>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</si>
  <si>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</si>
  <si>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</si>
  <si>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</si>
  <si>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</si>
  <si>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</si>
  <si>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</si>
  <si>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</si>
  <si>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</si>
  <si>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</si>
  <si>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</si>
  <si>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</si>
  <si>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</si>
  <si>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</si>
  <si>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</si>
  <si>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</si>
  <si>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</si>
  <si>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</si>
  <si>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</si>
  <si>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</si>
  <si>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</si>
  <si>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</si>
  <si>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</si>
  <si>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</si>
  <si>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</si>
  <si>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</si>
  <si>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</si>
  <si>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</si>
  <si>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</si>
  <si>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</si>
  <si>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</si>
  <si>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</si>
  <si>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</si>
  <si>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</si>
  <si>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</si>
  <si>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</si>
  <si>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</si>
  <si>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</si>
  <si>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</si>
  <si>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</si>
  <si>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</si>
  <si>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</si>
  <si>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</si>
  <si>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</si>
  <si>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</si>
  <si>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</si>
  <si>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</si>
  <si>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</si>
  <si>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</si>
  <si>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</si>
  <si>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</si>
  <si>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</si>
  <si>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</si>
  <si>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</si>
  <si>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</si>
  <si>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</si>
  <si>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</si>
  <si>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</si>
  <si>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</si>
  <si>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</si>
  <si>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</si>
  <si>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</si>
  <si>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</si>
  <si>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</si>
  <si>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</si>
  <si>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</si>
  <si>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</si>
  <si>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</si>
  <si>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</si>
  <si>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</si>
  <si>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</si>
  <si>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</si>
  <si>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</si>
  <si>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</si>
  <si>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</si>
  <si>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</si>
  <si>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</si>
  <si>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</si>
  <si>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</si>
  <si>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</si>
  <si>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</si>
  <si>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</si>
  <si>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</si>
  <si>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</si>
  <si>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</si>
  <si>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</si>
  <si>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</si>
  <si>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</si>
  <si>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</si>
  <si>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</si>
  <si>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</si>
  <si>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</si>
  <si>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</si>
  <si>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</si>
  <si>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</si>
  <si>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</si>
  <si>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</si>
  <si>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</si>
  <si>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</si>
  <si>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</si>
  <si>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</si>
  <si>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</si>
  <si>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</si>
  <si>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</si>
  <si>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</si>
  <si>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</si>
  <si>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</si>
  <si>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</si>
  <si>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</si>
  <si>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</si>
  <si>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</si>
  <si>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</si>
  <si>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</si>
  <si>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</si>
  <si>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</si>
  <si>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</si>
  <si>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</si>
  <si>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</si>
  <si>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</si>
  <si>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</si>
  <si>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</si>
  <si>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</si>
  <si>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</si>
  <si>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</si>
  <si>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</si>
  <si>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</si>
  <si>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</si>
  <si>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</si>
  <si>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</si>
  <si>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</si>
  <si>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</si>
  <si>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</si>
  <si>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</si>
  <si>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</si>
  <si>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</si>
  <si>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</si>
  <si>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</si>
  <si>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</si>
  <si>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</si>
  <si>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</si>
  <si>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</si>
  <si>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</si>
  <si>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</si>
  <si>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</si>
  <si>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</si>
  <si>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</si>
  <si>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</si>
  <si>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</si>
  <si>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</si>
  <si>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</si>
  <si>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</si>
  <si>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</si>
  <si>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</si>
  <si>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</si>
  <si>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</si>
  <si>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</si>
  <si>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</si>
  <si>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</si>
  <si>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</si>
  <si>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</si>
  <si>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</si>
  <si>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</si>
  <si>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</si>
  <si>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</si>
  <si>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</si>
  <si>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</si>
  <si>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</si>
  <si>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</si>
  <si>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</si>
  <si>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</si>
  <si>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</si>
  <si>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</si>
  <si>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</si>
  <si>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</si>
  <si>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</si>
  <si>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</si>
  <si>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</si>
  <si>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</si>
  <si>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</si>
  <si>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</si>
  <si>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</si>
  <si>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</si>
  <si>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</si>
  <si>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</si>
  <si>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</si>
  <si>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</si>
  <si>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</si>
  <si>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</si>
  <si>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</si>
  <si>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</si>
  <si>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</si>
  <si>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</si>
  <si>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</si>
  <si>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</si>
  <si>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</si>
  <si>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</si>
  <si>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</si>
  <si>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</si>
  <si>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</si>
  <si>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</si>
  <si>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</si>
  <si>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</si>
  <si>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</si>
  <si>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</si>
  <si>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</si>
  <si>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</si>
  <si>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</si>
  <si>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</si>
  <si>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</si>
  <si>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</si>
  <si>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</si>
  <si>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</si>
  <si>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</si>
  <si>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</si>
  <si>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</si>
  <si>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</si>
  <si>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</si>
  <si>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</si>
  <si>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</si>
  <si>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</si>
  <si>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</si>
  <si>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</si>
  <si>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</si>
  <si>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</si>
  <si>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</si>
  <si>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</si>
  <si>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</si>
  <si>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</si>
  <si>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</si>
  <si>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</si>
  <si>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</si>
  <si>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</si>
  <si>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</si>
  <si>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</si>
  <si>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</si>
  <si>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</si>
  <si>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</si>
  <si>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</si>
  <si>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</si>
  <si>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</si>
  <si>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</si>
  <si>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</si>
  <si>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</si>
  <si>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</si>
  <si>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</si>
  <si>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</si>
  <si>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</si>
  <si>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</si>
  <si>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</si>
  <si>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</si>
  <si>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</si>
  <si>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</si>
  <si>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</si>
  <si>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</si>
  <si>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</si>
  <si>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</si>
  <si>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</si>
  <si>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</si>
  <si>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</si>
  <si>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</si>
  <si>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</si>
  <si>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</si>
  <si>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</si>
  <si>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</si>
  <si>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</si>
  <si>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</si>
  <si>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</si>
  <si>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</si>
  <si>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</si>
  <si>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</si>
  <si>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</si>
  <si>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</si>
  <si>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</si>
  <si>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</si>
  <si>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</si>
  <si>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</si>
  <si>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</si>
  <si>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</si>
  <si>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</si>
  <si>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</si>
  <si>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</si>
  <si>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</si>
  <si>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</si>
  <si>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</si>
  <si>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</si>
  <si>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</si>
  <si>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</si>
  <si>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</si>
  <si>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</si>
  <si>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</si>
  <si>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</si>
  <si>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</si>
  <si>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</si>
  <si>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</si>
  <si>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</si>
  <si>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</si>
  <si>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</si>
  <si>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</si>
  <si>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</si>
  <si>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</si>
  <si>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</si>
  <si>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</si>
  <si>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</si>
  <si>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</si>
  <si>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</si>
  <si>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</si>
  <si>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</si>
  <si>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</si>
  <si>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</si>
  <si>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</si>
  <si>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</si>
  <si>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</si>
  <si>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</si>
  <si>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</si>
  <si>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</si>
  <si>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</si>
  <si>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</si>
  <si>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</si>
  <si>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</si>
  <si>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</si>
  <si>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</si>
  <si>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</si>
  <si>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</si>
  <si>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</si>
  <si>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</si>
  <si>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</si>
  <si>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</si>
  <si>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</si>
  <si>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</si>
  <si>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</si>
  <si>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</si>
  <si>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</si>
  <si>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</si>
  <si>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</si>
  <si>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</si>
  <si>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</si>
  <si>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</si>
  <si>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</si>
  <si>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</si>
  <si>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</si>
  <si>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</si>
  <si>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</si>
  <si>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</si>
  <si>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</si>
  <si>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</si>
  <si>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</si>
  <si>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</si>
  <si>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</si>
  <si>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</si>
  <si>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</si>
  <si>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</si>
  <si>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</si>
  <si>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</si>
  <si>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</si>
  <si>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</si>
  <si>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</si>
  <si>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</si>
  <si>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</si>
  <si>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</si>
  <si>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</si>
  <si>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</si>
  <si>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</si>
  <si>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</si>
  <si>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</si>
  <si>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</si>
  <si>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</si>
  <si>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</si>
  <si>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</si>
  <si>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</si>
  <si>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</si>
  <si>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</si>
  <si>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</si>
  <si>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</si>
  <si>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</si>
  <si>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</si>
  <si>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</si>
  <si>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</si>
  <si>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</si>
  <si>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</si>
  <si>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</si>
  <si>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</si>
  <si>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</si>
  <si>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</si>
  <si>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</si>
  <si>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</si>
  <si>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</si>
  <si>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</si>
  <si>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</si>
  <si>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</si>
  <si>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</si>
  <si>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</si>
  <si>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</si>
  <si>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</si>
  <si>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</si>
  <si>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</si>
  <si>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</si>
  <si>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</si>
  <si>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</si>
  <si>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</si>
  <si>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</si>
  <si>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</si>
  <si>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</si>
  <si>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</si>
  <si>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</si>
  <si>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</si>
  <si>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</si>
  <si>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</si>
  <si>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</si>
  <si>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</si>
  <si>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</si>
  <si>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</si>
  <si>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</si>
  <si>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</si>
  <si>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</si>
  <si>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</si>
  <si>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</si>
  <si>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</si>
  <si>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</si>
  <si>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</si>
  <si>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</si>
  <si>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</si>
  <si>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</si>
  <si>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</si>
  <si>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</si>
  <si>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</si>
  <si>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</si>
  <si>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</si>
  <si>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</si>
  <si>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</si>
  <si>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</si>
  <si>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</si>
  <si>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</si>
  <si>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</si>
  <si>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</si>
  <si>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</si>
  <si>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</si>
  <si>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</si>
  <si>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</si>
  <si>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</si>
  <si>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</si>
  <si>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</si>
  <si>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</si>
  <si>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</si>
  <si>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</si>
  <si>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</si>
  <si>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</si>
  <si>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</si>
  <si>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</si>
  <si>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</si>
  <si>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</si>
  <si>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</si>
  <si>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</si>
  <si>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</si>
  <si>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</si>
  <si>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</si>
  <si>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</si>
  <si>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</si>
  <si>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</si>
  <si>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</si>
  <si>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</si>
  <si>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</si>
  <si>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</si>
  <si>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</si>
  <si>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</si>
  <si>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</si>
  <si>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</si>
  <si>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</si>
  <si>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</si>
  <si>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</si>
  <si>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</si>
  <si>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</si>
  <si>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</si>
  <si>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</si>
  <si>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</si>
  <si>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</si>
  <si>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</si>
  <si>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</si>
  <si>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</si>
  <si>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</si>
  <si>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</si>
  <si>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</si>
  <si>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</si>
  <si>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</si>
  <si>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</si>
  <si>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</si>
  <si>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</si>
  <si>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</si>
  <si>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</si>
  <si>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</si>
  <si>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</si>
  <si>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</si>
  <si>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</si>
  <si>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</si>
  <si>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</si>
  <si>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</si>
  <si>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</si>
  <si>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</si>
  <si>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</si>
  <si>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</si>
  <si>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</si>
  <si>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</si>
  <si>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</si>
  <si>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</si>
  <si>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</si>
  <si>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</si>
  <si>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</si>
  <si>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</si>
  <si>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</si>
  <si>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</si>
  <si>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</si>
  <si>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</si>
  <si>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</si>
  <si>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</si>
  <si>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</si>
  <si>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</si>
  <si>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</si>
  <si>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</si>
  <si>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</si>
  <si>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</si>
  <si>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</si>
  <si>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</si>
  <si>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</si>
  <si>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</si>
  <si>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</si>
  <si>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</si>
  <si>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</si>
  <si>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</si>
  <si>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</si>
  <si>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</si>
  <si>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</si>
  <si>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</si>
  <si>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</si>
  <si>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</si>
  <si>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</si>
  <si>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</si>
  <si>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</si>
  <si>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</si>
  <si>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</si>
  <si>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</si>
  <si>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</si>
  <si>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</si>
  <si>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</si>
  <si>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</si>
  <si>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</si>
  <si>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</si>
  <si>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</si>
  <si>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</si>
  <si>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</si>
  <si>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</si>
  <si>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</si>
  <si>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</si>
  <si>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</si>
  <si>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</si>
  <si>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</si>
  <si>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</si>
  <si>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</si>
  <si>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</si>
  <si>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</si>
  <si>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</si>
  <si>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</si>
  <si>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</si>
  <si>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</si>
  <si>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</si>
  <si>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</si>
  <si>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</si>
  <si>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</si>
  <si>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</si>
  <si>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</si>
  <si>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</si>
  <si>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</si>
  <si>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</si>
  <si>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</si>
  <si>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</si>
  <si>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</si>
  <si>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</si>
  <si>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</si>
  <si>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</si>
  <si>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</si>
  <si>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</si>
  <si>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</si>
  <si>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</si>
  <si>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</si>
  <si>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</si>
  <si>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</si>
  <si>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</si>
  <si>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</si>
  <si>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</si>
  <si>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</si>
  <si>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</si>
  <si>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</si>
  <si>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</si>
  <si>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</si>
  <si>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</si>
  <si>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</si>
  <si>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</si>
  <si>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</si>
  <si>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</si>
  <si>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</si>
  <si>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</si>
  <si>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</si>
  <si>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</si>
  <si>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</si>
  <si>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</si>
  <si>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</si>
  <si>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</si>
  <si>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</si>
  <si>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</si>
  <si>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</si>
  <si>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</si>
  <si>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</si>
  <si>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</si>
  <si>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</si>
  <si>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</si>
  <si>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</si>
  <si>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</si>
  <si>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</si>
  <si>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</si>
  <si>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</si>
  <si>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</si>
  <si>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</si>
  <si>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</si>
  <si>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</si>
  <si>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</si>
  <si>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</si>
  <si>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</si>
  <si>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</si>
  <si>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</si>
  <si>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</si>
  <si>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</si>
  <si>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</si>
  <si>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</si>
  <si>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</si>
  <si>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</si>
  <si>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</si>
  <si>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</si>
  <si>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</si>
  <si>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</si>
  <si>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</si>
  <si>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</si>
  <si>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</si>
  <si>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</si>
  <si>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</si>
  <si>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</si>
  <si>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</si>
  <si>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</si>
  <si>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</si>
  <si>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</si>
  <si>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</si>
  <si>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</si>
  <si>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</si>
  <si>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</si>
  <si>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</si>
  <si>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</si>
  <si>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</si>
  <si>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</si>
  <si>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</si>
  <si>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</si>
  <si>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</si>
  <si>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</si>
  <si>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</si>
  <si>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</si>
  <si>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</si>
  <si>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</si>
  <si>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</si>
  <si>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</si>
  <si>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</si>
  <si>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</si>
  <si>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</si>
  <si>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</si>
  <si>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</si>
  <si>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</si>
  <si>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</si>
  <si>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</si>
  <si>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</si>
  <si>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</si>
  <si>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</si>
  <si>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</si>
  <si>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</si>
  <si>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</si>
  <si>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</si>
  <si>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</si>
  <si>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</si>
  <si>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</si>
  <si>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</si>
  <si>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</si>
  <si>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</si>
  <si>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</si>
  <si>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</si>
  <si>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</si>
  <si>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</si>
  <si>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</si>
  <si>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</si>
  <si>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</si>
  <si>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</si>
  <si>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</si>
  <si>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</si>
  <si>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</si>
  <si>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</si>
  <si>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</si>
  <si>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</si>
  <si>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</si>
  <si>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</si>
  <si>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</si>
  <si>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</si>
  <si>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</si>
  <si>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</si>
  <si>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</si>
  <si>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</si>
  <si>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</si>
  <si>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</si>
  <si>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</si>
  <si>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</si>
  <si>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</si>
  <si>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</si>
  <si>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</si>
  <si>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</si>
  <si>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</si>
  <si>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</si>
  <si>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</si>
  <si>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</si>
  <si>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</si>
  <si>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</si>
  <si>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</si>
  <si>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</si>
  <si>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</si>
  <si>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</si>
  <si>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</si>
  <si>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</si>
  <si>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</si>
  <si>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</si>
  <si>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</si>
  <si>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</si>
  <si>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</si>
  <si>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</si>
  <si>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</si>
  <si>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</si>
  <si>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</si>
  <si>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</si>
  <si>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</si>
  <si>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</si>
  <si>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</si>
  <si>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</si>
  <si>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</si>
  <si>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</si>
  <si>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</si>
  <si>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</si>
  <si>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</si>
  <si>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</si>
  <si>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</si>
  <si>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</si>
  <si>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</si>
  <si>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</si>
  <si>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</si>
  <si>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</si>
  <si>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</si>
  <si>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</si>
  <si>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</si>
  <si>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</si>
  <si>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</si>
  <si>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</si>
  <si>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</si>
  <si>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</si>
  <si>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</si>
  <si>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</si>
  <si>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</si>
  <si>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</si>
  <si>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</si>
  <si>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</si>
  <si>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</si>
  <si>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</si>
  <si>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</si>
  <si>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</si>
  <si>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</si>
  <si>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</si>
  <si>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</si>
  <si>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</si>
  <si>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</si>
  <si>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</si>
  <si>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</si>
  <si>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</si>
  <si>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</si>
  <si>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</si>
  <si>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</si>
  <si>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</si>
  <si>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</si>
  <si>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</si>
  <si>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</si>
  <si>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</si>
  <si>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</si>
  <si>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</si>
  <si>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</si>
  <si>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</si>
  <si>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</si>
  <si>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</si>
  <si>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</si>
  <si>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</si>
  <si>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</si>
  <si>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</si>
  <si>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</si>
  <si>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</si>
  <si>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</si>
  <si>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</si>
  <si>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</si>
  <si>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</si>
  <si>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</si>
  <si>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</si>
  <si>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</si>
  <si>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</si>
  <si>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</si>
  <si>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</si>
  <si>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</si>
  <si>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</si>
  <si>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</si>
  <si>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</si>
  <si>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</si>
  <si>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</si>
  <si>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</si>
  <si>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</si>
  <si>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</si>
  <si>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</si>
  <si>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</si>
  <si>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</si>
  <si>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</si>
  <si>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</si>
  <si>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</si>
  <si>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</si>
  <si>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</si>
  <si>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</si>
  <si>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</si>
  <si>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</si>
  <si>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</si>
  <si>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</si>
  <si>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</si>
  <si>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</si>
  <si>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</si>
  <si>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</si>
  <si>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</si>
  <si>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</si>
  <si>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</si>
  <si>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</si>
  <si>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</si>
  <si>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</si>
  <si>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</si>
  <si>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</si>
  <si>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</si>
  <si>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</si>
  <si>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</si>
  <si>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</si>
  <si>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</si>
  <si>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</si>
  <si>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</si>
  <si>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</si>
  <si>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</si>
  <si>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</si>
  <si>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</si>
  <si>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</si>
  <si>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</si>
  <si>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</si>
  <si>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</si>
  <si>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</si>
  <si>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</si>
  <si>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</si>
  <si>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</si>
  <si>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</si>
  <si>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</si>
  <si>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</si>
  <si>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</si>
  <si>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</si>
  <si>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</si>
  <si>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</si>
  <si>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</si>
  <si>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</si>
  <si>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</si>
  <si>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</si>
  <si>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</si>
  <si>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</si>
  <si>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</si>
  <si>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</si>
  <si>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</si>
  <si>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</si>
  <si>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</si>
  <si>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</si>
  <si>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</si>
  <si>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</si>
  <si>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</si>
  <si>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</si>
  <si>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</si>
  <si>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</si>
  <si>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</si>
  <si>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</si>
  <si>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</si>
  <si>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</si>
  <si>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</si>
  <si>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</si>
  <si>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</si>
  <si>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</si>
  <si>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</si>
  <si>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</si>
  <si>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</si>
  <si>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</si>
  <si>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</si>
  <si>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</si>
  <si>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</si>
  <si>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</si>
  <si>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</si>
  <si>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</si>
  <si>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</si>
  <si>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</si>
  <si>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</si>
  <si>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</si>
  <si>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</si>
  <si>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</si>
  <si>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</si>
  <si>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</si>
  <si>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</si>
  <si>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</si>
  <si>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</si>
  <si>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</si>
  <si>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</si>
  <si>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</si>
  <si>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</si>
  <si>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</si>
  <si>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</si>
  <si>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</si>
  <si>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</si>
  <si>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</si>
  <si>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</si>
  <si>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</si>
  <si>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</si>
  <si>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</si>
  <si>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</si>
  <si>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</si>
  <si>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</si>
  <si>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</si>
  <si>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</si>
  <si>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</si>
  <si>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</si>
  <si>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</si>
  <si>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</si>
  <si>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</si>
  <si>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</si>
  <si>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</si>
  <si>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</si>
  <si>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</si>
  <si>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</si>
  <si>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</si>
  <si>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</si>
  <si>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</si>
  <si>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</si>
  <si>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</si>
  <si>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</si>
  <si>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</si>
  <si>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</si>
  <si>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</si>
  <si>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</si>
  <si>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</si>
  <si>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</si>
  <si>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</si>
  <si>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</si>
  <si>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</si>
  <si>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</si>
  <si>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</si>
  <si>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</si>
  <si>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</si>
  <si>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</si>
  <si>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</si>
  <si>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</si>
  <si>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</si>
  <si>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</si>
  <si>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</si>
  <si>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</si>
  <si>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</si>
  <si>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</si>
  <si>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</si>
  <si>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</si>
  <si>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</si>
  <si>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</si>
  <si>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</si>
  <si>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</si>
  <si>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</si>
  <si>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</si>
  <si>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</si>
  <si>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</si>
  <si>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</si>
  <si>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</si>
  <si>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</si>
  <si>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</si>
  <si>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</si>
  <si>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</si>
  <si>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</si>
  <si>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</si>
  <si>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</si>
  <si>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</si>
  <si>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</si>
  <si>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</si>
  <si>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</si>
  <si>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</si>
  <si>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</si>
  <si>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</si>
  <si>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</si>
  <si>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</si>
  <si>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</si>
  <si>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</si>
  <si>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</si>
  <si>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</si>
  <si>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</si>
  <si>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</si>
  <si>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</si>
  <si>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</si>
  <si>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</si>
  <si>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</si>
  <si>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</si>
  <si>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</si>
  <si>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</si>
  <si>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</si>
  <si>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</si>
  <si>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</si>
  <si>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</si>
  <si>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</si>
  <si>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</si>
  <si>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</si>
  <si>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</si>
  <si>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</si>
  <si>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</si>
  <si>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</si>
  <si>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</si>
  <si>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</si>
  <si>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</si>
  <si>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</si>
  <si>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</si>
  <si>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</si>
  <si>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</si>
  <si>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</si>
  <si>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</si>
  <si>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</si>
  <si>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</si>
  <si>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</si>
  <si>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</si>
  <si>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</si>
  <si>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</si>
  <si>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</si>
  <si>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</si>
  <si>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</si>
  <si>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</si>
  <si>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</si>
  <si>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</si>
  <si>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</si>
  <si>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</si>
  <si>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</si>
  <si>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</si>
  <si>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</si>
  <si>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</si>
  <si>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</si>
  <si>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</si>
  <si>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</si>
  <si>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</si>
  <si>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</si>
  <si>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</si>
  <si>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</si>
  <si>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</si>
  <si>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</si>
  <si>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</si>
  <si>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</si>
  <si>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</si>
  <si>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</si>
  <si>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</si>
  <si>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</si>
  <si>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</si>
  <si>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</si>
  <si>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</si>
  <si>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</si>
  <si>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</si>
  <si>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</si>
  <si>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</si>
  <si>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</si>
  <si>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</si>
  <si>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</si>
  <si>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</si>
  <si>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</si>
  <si>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</si>
  <si>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</si>
  <si>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</si>
  <si>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</si>
  <si>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</si>
  <si>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</si>
  <si>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</si>
  <si>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</si>
  <si>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</si>
  <si>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</si>
  <si>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</si>
  <si>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</si>
  <si>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</si>
  <si>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</si>
  <si>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</si>
  <si>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</si>
  <si>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</si>
  <si>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</si>
  <si>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</si>
  <si>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</si>
  <si>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</si>
  <si>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</si>
  <si>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</si>
  <si>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</si>
  <si>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</si>
  <si>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</si>
  <si>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</si>
  <si>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</si>
  <si>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</si>
  <si>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</si>
  <si>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</si>
  <si>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</si>
  <si>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</si>
  <si>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</si>
  <si>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</si>
  <si>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</si>
  <si>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</si>
  <si>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</si>
  <si>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</si>
  <si>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</si>
  <si>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</si>
  <si>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</si>
  <si>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</si>
  <si>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</si>
  <si>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</si>
  <si>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</si>
  <si>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</si>
  <si>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</si>
  <si>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</si>
  <si>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</si>
  <si>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</si>
  <si>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</si>
  <si>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</si>
  <si>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</si>
  <si>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</si>
  <si>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</si>
  <si>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</si>
  <si>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</si>
  <si>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</si>
  <si>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</si>
  <si>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</si>
  <si>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</si>
  <si>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</si>
  <si>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</si>
  <si>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</si>
  <si>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</si>
  <si>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</si>
  <si>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</si>
  <si>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</si>
  <si>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</si>
  <si>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</si>
  <si>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</si>
  <si>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</si>
  <si>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</si>
  <si>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</si>
  <si>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</si>
  <si>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</si>
  <si>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</si>
  <si>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</si>
  <si>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</si>
  <si>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</si>
  <si>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</si>
  <si>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</si>
  <si>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</si>
  <si>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</si>
  <si>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</si>
  <si>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</si>
  <si>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</si>
  <si>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</si>
  <si>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</si>
  <si>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</si>
  <si>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</si>
  <si>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</si>
  <si>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</si>
  <si>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</si>
  <si>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</si>
  <si>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</si>
  <si>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</si>
  <si>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</si>
  <si>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</si>
  <si>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</si>
  <si>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</si>
  <si>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</si>
  <si>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</si>
  <si>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</si>
  <si>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</si>
  <si>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</si>
  <si>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</si>
  <si>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</si>
  <si>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</si>
  <si>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</si>
  <si>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</si>
  <si>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</si>
  <si>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</si>
  <si>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</si>
  <si>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</si>
  <si>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</si>
  <si>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</si>
  <si>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</si>
  <si>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</si>
  <si>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</si>
  <si>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</si>
  <si>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</si>
  <si>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</si>
  <si>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</si>
  <si>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</si>
  <si>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</si>
  <si>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</si>
  <si>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</si>
  <si>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</si>
  <si>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</si>
  <si>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</si>
  <si>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</si>
  <si>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</si>
  <si>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</si>
  <si>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</si>
  <si>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</si>
  <si>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</si>
  <si>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</si>
  <si>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</si>
  <si>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</si>
  <si>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</si>
  <si>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</si>
  <si>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</si>
  <si>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</si>
  <si>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</si>
  <si>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</si>
  <si>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</si>
  <si>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</si>
  <si>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</si>
  <si>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</si>
  <si>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</si>
  <si>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</si>
  <si>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</si>
  <si>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</si>
  <si>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</si>
  <si>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</si>
  <si>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</si>
  <si>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</si>
  <si>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</si>
  <si>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</si>
  <si>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</si>
  <si>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</si>
  <si>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</si>
  <si>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</si>
  <si>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</si>
  <si>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</si>
  <si>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</si>
  <si>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</si>
  <si>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</si>
  <si>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</si>
  <si>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</si>
  <si>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</si>
  <si>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</si>
  <si>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</si>
  <si>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</si>
  <si>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</si>
  <si>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</si>
  <si>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</si>
  <si>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</si>
  <si>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</si>
  <si>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</si>
  <si>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</si>
  <si>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</si>
  <si>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</si>
  <si>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</si>
  <si>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</si>
  <si>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</si>
  <si>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</si>
  <si>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</si>
  <si>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</si>
  <si>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</si>
  <si>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</si>
  <si>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</si>
  <si>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</si>
  <si>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</si>
  <si>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</si>
  <si>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</si>
  <si>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</si>
  <si>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</si>
  <si>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</si>
  <si>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</si>
  <si>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</si>
  <si>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</si>
  <si>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</si>
  <si>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</si>
  <si>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</si>
  <si>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</si>
  <si>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</si>
  <si>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</si>
  <si>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</si>
  <si>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</si>
  <si>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</si>
  <si>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</si>
  <si>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</si>
  <si>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</si>
  <si>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</si>
  <si>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</si>
  <si>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</si>
  <si>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</si>
  <si>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</si>
  <si>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</si>
  <si>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</si>
  <si>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</si>
  <si>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</si>
  <si>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</si>
  <si>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</si>
  <si>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</si>
  <si>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</si>
  <si>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</si>
  <si>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</si>
  <si>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</si>
  <si>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</si>
  <si>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</si>
  <si>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</si>
  <si>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</si>
  <si>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</si>
  <si>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</si>
  <si>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</si>
  <si>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</si>
  <si>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</si>
  <si>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</si>
  <si>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</si>
  <si>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</si>
  <si>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</si>
  <si>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</si>
  <si>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</si>
  <si>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</si>
  <si>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</si>
  <si>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</si>
  <si>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</si>
  <si>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</si>
  <si>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</si>
  <si>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</si>
  <si>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</si>
  <si>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</si>
  <si>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</si>
  <si>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</si>
  <si>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</si>
  <si>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</si>
  <si>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</si>
  <si>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</si>
  <si>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</si>
  <si>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</si>
  <si>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</si>
  <si>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</si>
  <si>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</si>
  <si>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</si>
  <si>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</si>
  <si>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</si>
  <si>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</si>
  <si>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</si>
  <si>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</si>
  <si>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</si>
  <si>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</si>
  <si>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</si>
  <si>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</si>
  <si>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</si>
  <si>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</si>
  <si>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</si>
  <si>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</si>
  <si>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</si>
  <si>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</si>
  <si>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</si>
  <si>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</si>
  <si>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</si>
  <si>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</si>
  <si>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</si>
  <si>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</si>
  <si>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</si>
  <si>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</si>
  <si>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</si>
  <si>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</si>
  <si>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</si>
  <si>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</si>
  <si>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</si>
  <si>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</si>
  <si>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</si>
  <si>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</si>
  <si>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</si>
  <si>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</si>
  <si>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</si>
  <si>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</si>
  <si>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</si>
  <si>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</si>
  <si>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</si>
  <si>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</si>
  <si>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</si>
  <si>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</si>
  <si>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</si>
  <si>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</si>
  <si>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</si>
  <si>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</si>
  <si>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</si>
  <si>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</si>
  <si>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</si>
  <si>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</si>
  <si>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</si>
  <si>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</si>
  <si>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</si>
  <si>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</si>
  <si>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</si>
  <si>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</si>
  <si>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</si>
  <si>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</si>
  <si>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</si>
  <si>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</si>
  <si>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</si>
  <si>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</si>
  <si>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</si>
  <si>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</si>
  <si>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</si>
  <si>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</si>
  <si>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</si>
  <si>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</si>
  <si>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</si>
  <si>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</si>
  <si>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</si>
  <si>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</si>
  <si>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</si>
  <si>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</si>
  <si>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</si>
  <si>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</si>
  <si>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</si>
  <si>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</si>
  <si>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</si>
  <si>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</si>
  <si>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</si>
  <si>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</si>
  <si>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</si>
  <si>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</si>
  <si>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</si>
  <si>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</si>
  <si>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</si>
  <si>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</si>
  <si>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</si>
  <si>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</si>
  <si>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</si>
  <si>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</si>
  <si>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</si>
  <si>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</si>
  <si>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</si>
  <si>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</si>
  <si>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</si>
  <si>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</si>
  <si>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</si>
  <si>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</si>
  <si>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</si>
  <si>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</si>
  <si>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</si>
  <si>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</si>
  <si>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</si>
  <si>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</si>
  <si>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</si>
  <si>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</si>
  <si>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</si>
  <si>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</si>
  <si>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</si>
  <si>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</si>
  <si>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</si>
  <si>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</si>
  <si>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</si>
  <si>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</si>
  <si>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</si>
  <si>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</si>
  <si>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</si>
  <si>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</si>
  <si>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</si>
  <si>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</si>
  <si>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</si>
  <si>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</si>
  <si>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</si>
  <si>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</si>
  <si>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</si>
  <si>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</si>
  <si>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</si>
  <si>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</si>
  <si>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</si>
  <si>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</si>
  <si>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</si>
  <si>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</si>
  <si>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</si>
  <si>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</si>
  <si>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</si>
  <si>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</si>
  <si>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</si>
  <si>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</si>
  <si>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</si>
  <si>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</si>
  <si>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</si>
  <si>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</si>
  <si>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</si>
  <si>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</si>
  <si>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</si>
  <si>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</si>
  <si>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</si>
  <si>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</si>
  <si>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</si>
  <si>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</si>
  <si>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</si>
  <si>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</si>
  <si>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</si>
  <si>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</si>
  <si>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</si>
  <si>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</si>
  <si>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</si>
  <si>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</si>
  <si>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</si>
  <si>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</si>
  <si>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</si>
  <si>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</si>
  <si>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</si>
  <si>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</si>
  <si>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</si>
  <si>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</si>
  <si>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</si>
  <si>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</si>
  <si>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</si>
  <si>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</si>
  <si>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</si>
  <si>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</si>
  <si>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</si>
  <si>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</si>
  <si>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</si>
  <si>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</si>
  <si>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</si>
  <si>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</si>
  <si>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</si>
  <si>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</si>
  <si>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</si>
  <si>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</si>
  <si>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</si>
  <si>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</si>
  <si>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</si>
  <si>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</si>
  <si>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</si>
  <si>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</si>
  <si>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</si>
  <si>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</si>
  <si>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</si>
  <si>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</si>
  <si>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</si>
  <si>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</si>
  <si>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</si>
  <si>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</si>
  <si>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</si>
  <si>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</si>
  <si>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</si>
  <si>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</si>
  <si>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</si>
  <si>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</si>
  <si>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</si>
  <si>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</si>
  <si>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</si>
  <si>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</si>
  <si>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</si>
  <si>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</si>
  <si>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</si>
  <si>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</si>
  <si>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</si>
  <si>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</si>
  <si>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</si>
  <si>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</si>
  <si>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</si>
  <si>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</si>
  <si>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</si>
  <si>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</si>
  <si>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</si>
  <si>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</si>
  <si>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</si>
  <si>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</si>
  <si>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</si>
  <si>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</si>
  <si>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</si>
  <si>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</si>
  <si>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</si>
  <si>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</si>
  <si>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</si>
  <si>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</si>
  <si>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</si>
  <si>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</si>
  <si>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</si>
  <si>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</si>
  <si>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</si>
  <si>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</si>
  <si>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</si>
  <si>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</si>
  <si>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</si>
  <si>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</si>
  <si>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</si>
  <si>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</si>
  <si>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</si>
  <si>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</si>
  <si>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</si>
  <si>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</si>
  <si>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</si>
  <si>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</si>
  <si>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</si>
  <si>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</si>
  <si>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</si>
  <si>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</si>
  <si>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</si>
  <si>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</si>
  <si>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</si>
  <si>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</si>
  <si>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</si>
  <si>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</si>
  <si>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</si>
  <si>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</si>
  <si>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</si>
  <si>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</si>
  <si>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</si>
  <si>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</si>
  <si>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</si>
  <si>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</si>
  <si>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</si>
  <si>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</si>
  <si>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</si>
  <si>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</si>
  <si>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</si>
  <si>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</si>
  <si>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</si>
  <si>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</si>
  <si>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</si>
  <si>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</si>
  <si>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</si>
  <si>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</si>
  <si>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</si>
  <si>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</si>
  <si>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</si>
  <si>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</si>
  <si>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</si>
  <si>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</si>
  <si>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</si>
  <si>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</si>
  <si>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</si>
  <si>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</si>
  <si>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</si>
  <si>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</si>
  <si>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</si>
  <si>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</si>
  <si>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</si>
  <si>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</si>
  <si>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</si>
  <si>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</si>
  <si>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</si>
  <si>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</si>
  <si>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</si>
  <si>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</si>
  <si>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</si>
  <si>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</si>
  <si>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</si>
  <si>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</si>
  <si>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</si>
  <si>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</si>
  <si>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</si>
  <si>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</si>
  <si>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</si>
  <si>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</si>
  <si>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</si>
  <si>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</si>
  <si>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</si>
  <si>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</si>
  <si>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</si>
  <si>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</si>
  <si>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</si>
  <si>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</si>
  <si>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</si>
  <si>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</si>
  <si>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</si>
  <si>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</si>
  <si>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</si>
  <si>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</si>
  <si>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</si>
  <si>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</si>
  <si>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</si>
  <si>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</si>
  <si>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</si>
  <si>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</si>
  <si>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</si>
  <si>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</si>
  <si>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</si>
  <si>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</si>
  <si>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</si>
  <si>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</si>
  <si>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</si>
  <si>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</si>
  <si>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</si>
  <si>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</si>
  <si>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</si>
  <si>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</si>
  <si>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</si>
  <si>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</si>
  <si>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</si>
  <si>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</si>
  <si>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</si>
  <si>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</si>
  <si>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</si>
  <si>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</si>
  <si>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</si>
  <si>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</si>
  <si>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</si>
  <si>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</si>
  <si>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</si>
  <si>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</si>
  <si>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</si>
  <si>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</si>
  <si>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</si>
  <si>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</si>
  <si>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</si>
  <si>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</si>
  <si>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</si>
  <si>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</si>
  <si>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</si>
  <si>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</si>
  <si>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</si>
  <si>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</si>
  <si>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</si>
  <si>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</si>
  <si>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</si>
  <si>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</si>
  <si>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</si>
  <si>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</si>
  <si>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</si>
  <si>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</si>
  <si>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</si>
  <si>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</si>
  <si>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</si>
  <si>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</si>
  <si>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</si>
  <si>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</si>
  <si>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</si>
  <si>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</si>
  <si>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</si>
  <si>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</si>
  <si>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</si>
  <si>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</si>
  <si>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</si>
  <si>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</si>
  <si>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</si>
  <si>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</si>
  <si>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</si>
  <si>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</si>
  <si>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</si>
  <si>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</si>
  <si>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</si>
  <si>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</si>
  <si>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</si>
  <si>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</si>
  <si>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</si>
  <si>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</si>
  <si>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</si>
  <si>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</si>
  <si>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</si>
  <si>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</si>
  <si>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</si>
  <si>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</si>
  <si>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</si>
  <si>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</si>
  <si>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</si>
  <si>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</si>
  <si>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</si>
  <si>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</si>
  <si>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</si>
  <si>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</si>
  <si>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</si>
  <si>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</si>
  <si>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</si>
  <si>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</si>
  <si>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</si>
  <si>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</si>
  <si>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</si>
  <si>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</si>
  <si>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</si>
  <si>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</si>
  <si>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</si>
  <si>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</si>
  <si>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</si>
  <si>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</si>
  <si>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</si>
  <si>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</si>
  <si>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</si>
  <si>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</si>
  <si>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</si>
  <si>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</si>
  <si>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</si>
  <si>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</si>
  <si>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</si>
  <si>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</si>
  <si>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</si>
  <si>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</si>
  <si>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</si>
  <si>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</si>
  <si>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</si>
  <si>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</si>
  <si>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</si>
  <si>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</si>
  <si>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</si>
  <si>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</si>
  <si>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</si>
  <si>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</si>
  <si>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</si>
  <si>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</si>
  <si>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</si>
  <si>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</si>
  <si>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</si>
  <si>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</si>
  <si>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</si>
  <si>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</si>
  <si>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</si>
  <si>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</si>
  <si>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</si>
  <si>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</si>
  <si>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</si>
  <si>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</si>
  <si>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</si>
  <si>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</si>
  <si>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</si>
  <si>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</si>
  <si>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</si>
  <si>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</si>
  <si>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</si>
  <si>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</si>
  <si>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</si>
  <si>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</si>
  <si>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</si>
  <si>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</si>
  <si>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</si>
  <si>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</si>
  <si>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</si>
  <si>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</si>
  <si>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</si>
  <si>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</si>
  <si>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</si>
  <si>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</si>
  <si>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</si>
  <si>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</si>
  <si>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</si>
  <si>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</si>
  <si>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</si>
  <si>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</si>
  <si>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</si>
  <si>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</si>
  <si>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</si>
  <si>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</si>
  <si>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</si>
  <si>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</si>
  <si>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</si>
  <si>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</si>
  <si>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</si>
  <si>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</si>
  <si>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</si>
  <si>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</si>
  <si>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</si>
  <si>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</si>
  <si>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</si>
  <si>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</si>
  <si>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</si>
  <si>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</si>
  <si>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</si>
  <si>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</si>
  <si>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</si>
  <si>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</si>
  <si>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</si>
  <si>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</si>
  <si>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</si>
  <si>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</si>
  <si>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</si>
  <si>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</si>
  <si>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</si>
  <si>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</si>
  <si>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</si>
  <si>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</si>
  <si>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</si>
  <si>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</si>
  <si>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</si>
  <si>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</si>
  <si>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</si>
  <si>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</si>
  <si>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</si>
  <si>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</si>
  <si>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</si>
  <si>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</si>
  <si>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</si>
  <si>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</si>
  <si>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</si>
  <si>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</si>
  <si>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</si>
  <si>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</si>
  <si>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</si>
  <si>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</si>
  <si>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</si>
  <si>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</si>
  <si>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</si>
  <si>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</si>
  <si>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</si>
  <si>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</si>
  <si>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</si>
  <si>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</si>
  <si>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</si>
  <si>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</si>
  <si>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</si>
  <si>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</si>
  <si>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</si>
  <si>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</si>
  <si>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</si>
  <si>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</si>
  <si>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</si>
  <si>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</si>
  <si>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</si>
  <si>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</si>
  <si>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</si>
  <si>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</si>
  <si>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</si>
  <si>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</si>
  <si>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</si>
  <si>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</si>
  <si>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</si>
  <si>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</si>
  <si>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</si>
  <si>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</si>
  <si>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</si>
  <si>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</si>
  <si>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</si>
  <si>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</si>
  <si>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</si>
  <si>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</si>
  <si>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</si>
  <si>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</si>
  <si>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</si>
  <si>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</si>
  <si>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</si>
  <si>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</si>
  <si>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</si>
  <si>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</si>
  <si>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</si>
  <si>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</si>
  <si>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</si>
  <si>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</si>
  <si>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</si>
  <si>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</si>
  <si>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</si>
  <si>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</si>
  <si>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</si>
  <si>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</si>
  <si>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</si>
  <si>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</si>
  <si>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</si>
  <si>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</si>
  <si>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</si>
  <si>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</si>
  <si>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</si>
  <si>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</si>
  <si>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</si>
  <si>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</si>
  <si>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</si>
  <si>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</si>
  <si>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</si>
  <si>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</si>
  <si>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</si>
  <si>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</si>
  <si>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</si>
  <si>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</si>
  <si>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</si>
  <si>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</si>
  <si>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</si>
  <si>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</si>
  <si>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</si>
  <si>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</si>
  <si>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</si>
  <si>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</si>
  <si>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</si>
  <si>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</si>
  <si>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</si>
  <si>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</si>
  <si>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</si>
  <si>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</si>
  <si>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</si>
  <si>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</si>
  <si>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</si>
  <si>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</si>
  <si>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</si>
  <si>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</si>
  <si>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</si>
  <si>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</si>
  <si>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</si>
  <si>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</si>
  <si>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</si>
  <si>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</si>
  <si>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</si>
  <si>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</si>
  <si>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</si>
  <si>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</si>
  <si>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</si>
  <si>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</si>
  <si>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</si>
  <si>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</si>
  <si>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</si>
  <si>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</si>
  <si>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</si>
  <si>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</si>
  <si>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</si>
  <si>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</si>
  <si>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</si>
  <si>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</si>
  <si>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</si>
  <si>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</si>
  <si>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</si>
  <si>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</si>
  <si>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</si>
  <si>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</si>
  <si>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</si>
  <si>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</si>
  <si>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</si>
  <si>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</si>
  <si>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</si>
  <si>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</si>
  <si>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</si>
  <si>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</si>
  <si>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</si>
  <si>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</si>
  <si>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</si>
  <si>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</si>
  <si>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</si>
  <si>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</si>
  <si>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</si>
  <si>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</si>
  <si>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</si>
  <si>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</si>
  <si>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</si>
  <si>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</si>
  <si>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</si>
  <si>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</si>
  <si>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</si>
  <si>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</si>
  <si>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</si>
  <si>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</si>
  <si>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</si>
  <si>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</si>
  <si>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</si>
  <si>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</si>
  <si>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</si>
  <si>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</si>
  <si>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</si>
  <si>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</si>
  <si>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</si>
  <si>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</si>
  <si>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</si>
  <si>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</si>
  <si>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</si>
  <si>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</si>
  <si>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</si>
  <si>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</si>
  <si>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</si>
  <si>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</si>
  <si>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</si>
  <si>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</si>
  <si>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</si>
  <si>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</si>
  <si>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</si>
  <si>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</si>
  <si>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</si>
  <si>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</si>
  <si>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</si>
  <si>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</si>
  <si>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</si>
  <si>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</si>
  <si>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</si>
  <si>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</si>
  <si>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</si>
  <si>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</si>
  <si>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</si>
  <si>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</si>
  <si>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</si>
  <si>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</si>
  <si>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</si>
  <si>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</si>
  <si>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</si>
  <si>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</si>
  <si>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</si>
  <si>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</si>
  <si>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</si>
  <si>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</si>
  <si>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</si>
  <si>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</si>
  <si>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</si>
  <si>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</si>
  <si>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</si>
  <si>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</si>
  <si>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</si>
  <si>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</si>
  <si>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</si>
  <si>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</si>
  <si>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</si>
  <si>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</si>
  <si>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</si>
  <si>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</si>
  <si>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</si>
  <si>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</si>
  <si>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</si>
  <si>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</si>
  <si>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</si>
  <si>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</si>
  <si>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</si>
  <si>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</si>
  <si>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</si>
  <si>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</si>
  <si>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</si>
  <si>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</si>
  <si>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</si>
  <si>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</si>
  <si>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</si>
  <si>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</si>
  <si>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</si>
  <si>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</si>
  <si>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</si>
  <si>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</si>
  <si>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</si>
  <si>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</si>
  <si>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</si>
  <si>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</si>
  <si>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</si>
  <si>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</si>
  <si>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</si>
  <si>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</si>
  <si>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</si>
  <si>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</si>
  <si>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</si>
  <si>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</si>
  <si>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</si>
  <si>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</si>
  <si>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</si>
  <si>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</si>
  <si>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</si>
  <si>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</si>
  <si>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</si>
  <si>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</si>
  <si>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</si>
  <si>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</si>
  <si>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</si>
  <si>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</si>
  <si>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</si>
  <si>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</si>
  <si>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</si>
  <si>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</si>
  <si>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</si>
  <si>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</si>
  <si>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</si>
  <si>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</si>
  <si>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</si>
  <si>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</si>
  <si>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</si>
  <si>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</si>
  <si>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</si>
  <si>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</si>
  <si>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</si>
  <si>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</si>
  <si>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</si>
  <si>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</si>
  <si>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</si>
  <si>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</si>
  <si>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</si>
  <si>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</si>
  <si>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</si>
  <si>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</si>
  <si>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</si>
  <si>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</si>
  <si>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</si>
  <si>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</si>
  <si>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</si>
  <si>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</si>
  <si>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</si>
  <si>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</si>
  <si>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</si>
  <si>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</si>
  <si>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</si>
  <si>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</si>
  <si>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</si>
  <si>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</si>
  <si>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</si>
  <si>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</si>
  <si>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</si>
  <si>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</si>
  <si>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</si>
  <si>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</si>
  <si>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</si>
  <si>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</si>
  <si>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</si>
  <si>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</si>
  <si>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</si>
  <si>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</si>
  <si>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</si>
  <si>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</si>
  <si>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</si>
  <si>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</si>
  <si>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</si>
  <si>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</si>
  <si>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</si>
  <si>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</si>
  <si>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</si>
  <si>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</si>
  <si>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</si>
  <si>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</si>
  <si>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</si>
  <si>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</si>
  <si>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</si>
  <si>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</si>
  <si>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</si>
  <si>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</si>
  <si>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</si>
  <si>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</si>
  <si>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</si>
  <si>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</si>
  <si>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</si>
  <si>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</si>
  <si>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</si>
  <si>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</si>
  <si>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</si>
  <si>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</si>
  <si>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</si>
  <si>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</si>
  <si>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</si>
  <si>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</si>
  <si>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</si>
  <si>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</si>
  <si>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</si>
  <si>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</si>
  <si>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</si>
  <si>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</si>
  <si>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</si>
  <si>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</si>
  <si>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</si>
  <si>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</si>
  <si>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</si>
  <si>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</si>
  <si>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</si>
  <si>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</si>
  <si>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</si>
  <si>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</si>
  <si>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</si>
  <si>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</si>
  <si>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</si>
  <si>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</si>
  <si>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</si>
  <si>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</si>
  <si>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</si>
  <si>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</si>
  <si>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</si>
  <si>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</si>
  <si>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</si>
  <si>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</si>
  <si>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</si>
  <si>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</si>
  <si>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</si>
  <si>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</si>
  <si>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</si>
  <si>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</si>
  <si>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</si>
  <si>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</si>
  <si>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</si>
  <si>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</si>
  <si>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</si>
  <si>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</si>
  <si>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</si>
  <si>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</si>
  <si>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</si>
  <si>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</si>
  <si>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</si>
  <si>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</si>
  <si>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</si>
  <si>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</si>
  <si>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</si>
  <si>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</si>
  <si>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</si>
  <si>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</si>
  <si>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</si>
  <si>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</si>
  <si>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</si>
  <si>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</si>
  <si>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</si>
  <si>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</si>
  <si>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</si>
  <si>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</si>
  <si>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</si>
  <si>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</si>
  <si>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</si>
  <si>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</si>
  <si>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</si>
  <si>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</si>
  <si>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</si>
  <si>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</si>
  <si>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</si>
  <si>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</si>
  <si>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</si>
  <si>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</si>
  <si>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</si>
  <si>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</si>
  <si>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</si>
  <si>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</si>
  <si>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</si>
  <si>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</si>
  <si>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</si>
  <si>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</si>
  <si>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</si>
  <si>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</si>
  <si>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</si>
  <si>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</si>
  <si>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</si>
  <si>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</si>
  <si>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</si>
  <si>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</si>
  <si>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</si>
  <si>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</si>
  <si>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</si>
  <si>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</si>
  <si>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</si>
  <si>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</si>
  <si>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</si>
  <si>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</si>
  <si>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</si>
  <si>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</si>
  <si>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</si>
  <si>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</si>
  <si>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</si>
  <si>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</si>
  <si>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</si>
  <si>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</si>
  <si>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</si>
  <si>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</si>
  <si>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</si>
  <si>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</si>
  <si>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</si>
  <si>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</si>
  <si>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</si>
  <si>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</si>
  <si>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</si>
  <si>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</si>
  <si>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</si>
  <si>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</si>
  <si>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</si>
  <si>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</si>
  <si>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</si>
  <si>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</si>
  <si>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</si>
  <si>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</si>
  <si>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</si>
  <si>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</si>
  <si>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</si>
  <si>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</si>
  <si>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</si>
  <si>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</si>
  <si>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</si>
  <si>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</si>
  <si>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</si>
  <si>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</si>
  <si>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</si>
  <si>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</si>
  <si>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</si>
  <si>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</si>
  <si>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</si>
  <si>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</si>
  <si>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</si>
  <si>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</si>
  <si>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</si>
  <si>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</si>
  <si>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</si>
  <si>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</si>
  <si>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</si>
  <si>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</si>
  <si>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</si>
  <si>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</si>
  <si>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</si>
  <si>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</si>
  <si>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</si>
  <si>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</si>
  <si>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</si>
  <si>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</si>
  <si>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</si>
  <si>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</si>
  <si>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</si>
  <si>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</si>
  <si>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</si>
  <si>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</si>
  <si>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</si>
  <si>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</si>
  <si>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</si>
  <si>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</si>
  <si>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</si>
  <si>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</si>
  <si>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</si>
  <si>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</si>
  <si>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</si>
  <si>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</si>
  <si>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</si>
  <si>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</si>
  <si>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</si>
  <si>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</si>
  <si>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</si>
  <si>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</si>
  <si>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</si>
  <si>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</si>
  <si>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</si>
  <si>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</si>
  <si>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</si>
  <si>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</si>
  <si>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</si>
  <si>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</si>
  <si>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</si>
  <si>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</si>
  <si>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</si>
  <si>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</si>
  <si>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</si>
  <si>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</si>
  <si>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</si>
  <si>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</si>
  <si>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</si>
  <si>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</si>
  <si>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</si>
  <si>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</si>
  <si>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</si>
  <si>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</si>
  <si>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</si>
  <si>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</si>
  <si>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</si>
  <si>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</si>
  <si>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</si>
  <si>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</si>
  <si>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</si>
  <si>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</si>
  <si>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</si>
  <si>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</si>
  <si>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</si>
  <si>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</si>
  <si>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</si>
  <si>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</si>
  <si>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</si>
  <si>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</si>
  <si>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</si>
  <si>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</si>
  <si>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</si>
  <si>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</si>
  <si>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</si>
  <si>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</si>
  <si>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</si>
  <si>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</si>
  <si>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</si>
  <si>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</si>
  <si>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</si>
  <si>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</si>
  <si>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</si>
  <si>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</si>
  <si>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</si>
  <si>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</si>
  <si>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</si>
  <si>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</si>
  <si>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</si>
  <si>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</si>
  <si>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</si>
  <si>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</si>
  <si>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</si>
  <si>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</si>
  <si>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</si>
  <si>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</si>
  <si>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</si>
  <si>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</si>
  <si>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</si>
  <si>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</si>
  <si>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</si>
  <si>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</si>
  <si>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</si>
  <si>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</si>
  <si>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</si>
  <si>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</si>
  <si>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</si>
  <si>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</si>
  <si>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</si>
  <si>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</si>
  <si>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</si>
  <si>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</si>
  <si>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</si>
  <si>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</si>
  <si>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</si>
  <si>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</si>
  <si>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</si>
  <si>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</si>
  <si>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</si>
  <si>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</si>
  <si>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</si>
  <si>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</si>
  <si>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</si>
  <si>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</si>
  <si>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</si>
  <si>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</si>
  <si>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</si>
  <si>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</si>
  <si>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</si>
  <si>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</si>
  <si>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</si>
  <si>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</si>
  <si>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</si>
  <si>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</si>
  <si>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</si>
  <si>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</si>
  <si>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</si>
  <si>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</si>
  <si>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</si>
  <si>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</si>
  <si>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</si>
  <si>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</si>
  <si>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</si>
  <si>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</si>
  <si>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</si>
  <si>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</si>
  <si>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</si>
  <si>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</si>
  <si>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</si>
  <si>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</si>
  <si>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</si>
  <si>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</si>
  <si>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</si>
  <si>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</si>
  <si>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</si>
  <si>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</si>
  <si>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</si>
  <si>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</si>
  <si>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</si>
  <si>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</si>
  <si>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</si>
  <si>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</si>
  <si>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</si>
  <si>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</si>
  <si>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</si>
  <si>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</si>
  <si>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</si>
  <si>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</si>
  <si>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</si>
  <si>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</si>
  <si>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</si>
  <si>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</si>
  <si>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</si>
  <si>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</si>
  <si>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</si>
  <si>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</si>
  <si>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</si>
  <si>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</si>
  <si>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</si>
  <si>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</si>
  <si>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</si>
  <si>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</si>
  <si>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</si>
  <si>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</si>
  <si>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</si>
  <si>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</si>
  <si>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</si>
  <si>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</si>
  <si>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</si>
  <si>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</si>
  <si>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</si>
  <si>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</si>
  <si>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</si>
  <si>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</si>
  <si>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</si>
  <si>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</si>
  <si>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</si>
  <si>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</si>
  <si>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</si>
  <si>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</si>
  <si>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</si>
  <si>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</si>
  <si>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</si>
  <si>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</si>
  <si>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</si>
  <si>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</si>
  <si>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</si>
  <si>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</si>
  <si>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</si>
  <si>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</si>
  <si>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</si>
  <si>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</si>
  <si>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</si>
  <si>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</si>
  <si>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</si>
  <si>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</si>
  <si>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</si>
  <si>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</si>
  <si>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</si>
  <si>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</si>
  <si>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</si>
  <si>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</si>
  <si>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</si>
  <si>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</si>
  <si>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</si>
  <si>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</si>
  <si>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</si>
  <si>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</si>
  <si>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</si>
  <si>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</si>
  <si>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</si>
  <si>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</si>
  <si>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</si>
  <si>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</si>
  <si>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</si>
  <si>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</si>
  <si>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</si>
  <si>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</si>
  <si>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</si>
  <si>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</si>
  <si>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</si>
  <si>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</si>
  <si>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</si>
  <si>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</si>
  <si>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</si>
  <si>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</si>
  <si>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</si>
  <si>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</si>
  <si>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</si>
  <si>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</si>
  <si>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</si>
  <si>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</si>
  <si>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</si>
  <si>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</si>
  <si>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</si>
  <si>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</si>
  <si>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</si>
  <si>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</si>
  <si>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</si>
  <si>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</si>
  <si>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</si>
  <si>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</si>
  <si>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</si>
  <si>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</si>
  <si>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</si>
  <si>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</si>
  <si>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</si>
  <si>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</si>
  <si>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</si>
  <si>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</si>
  <si>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</si>
  <si>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</si>
  <si>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</si>
  <si>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</si>
  <si>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</si>
  <si>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</si>
  <si>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</si>
  <si>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</si>
  <si>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</si>
  <si>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</si>
  <si>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</si>
  <si>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</si>
  <si>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</si>
  <si>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</si>
  <si>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</si>
  <si>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</si>
  <si>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</si>
  <si>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</si>
  <si>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</si>
  <si>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</si>
  <si>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</si>
  <si>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</si>
  <si>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</si>
  <si>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</si>
  <si>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</si>
  <si>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</si>
  <si>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</si>
  <si>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</si>
  <si>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</si>
  <si>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</si>
  <si>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</si>
  <si>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</si>
  <si>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</si>
  <si>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</si>
  <si>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</si>
  <si>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</si>
  <si>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</si>
  <si>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</si>
  <si>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</si>
  <si>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</si>
  <si>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</si>
  <si>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</si>
  <si>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</si>
  <si>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</si>
  <si>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</si>
  <si>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</si>
  <si>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</si>
  <si>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</si>
  <si>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</si>
  <si>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</si>
  <si>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</si>
  <si>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</si>
  <si>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</si>
  <si>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</si>
  <si>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</si>
  <si>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</si>
  <si>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</si>
  <si>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</si>
  <si>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</si>
  <si>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</si>
  <si>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</si>
  <si>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</si>
  <si>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</si>
  <si>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</si>
  <si>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</si>
  <si>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</si>
  <si>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</si>
  <si>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</si>
  <si>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</si>
  <si>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</si>
  <si>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</si>
  <si>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</si>
  <si>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</si>
  <si>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</si>
  <si>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</si>
  <si>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</si>
  <si>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</si>
  <si>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</si>
  <si>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</si>
  <si>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</si>
  <si>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</si>
  <si>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</si>
  <si>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</si>
  <si>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</si>
  <si>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</si>
  <si>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</si>
  <si>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</si>
  <si>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</si>
  <si>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</si>
  <si>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</si>
  <si>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</si>
  <si>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</si>
  <si>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</si>
  <si>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</si>
  <si>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</si>
  <si>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</si>
  <si>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</si>
  <si>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</si>
  <si>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</si>
  <si>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</si>
  <si>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</si>
  <si>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</si>
  <si>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</si>
  <si>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</si>
  <si>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</si>
  <si>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</si>
  <si>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</si>
  <si>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</si>
  <si>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</si>
  <si>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</si>
  <si>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</si>
  <si>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</si>
  <si>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</si>
  <si>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</si>
  <si>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</si>
  <si>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</si>
  <si>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</si>
  <si>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</si>
  <si>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</si>
  <si>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</si>
  <si>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</si>
  <si>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</si>
  <si>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</si>
  <si>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</si>
  <si>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</si>
  <si>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</si>
  <si>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</si>
  <si>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</si>
  <si>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</si>
  <si>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</si>
  <si>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</si>
  <si>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</si>
  <si>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</si>
  <si>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</si>
  <si>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</si>
  <si>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</si>
  <si>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</si>
  <si>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</si>
  <si>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</si>
  <si>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</si>
  <si>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</si>
  <si>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</si>
  <si>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</si>
  <si>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</si>
  <si>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</si>
  <si>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</si>
  <si>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</si>
  <si>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</si>
  <si>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</si>
  <si>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</si>
  <si>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</si>
  <si>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</si>
  <si>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</si>
  <si>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</si>
  <si>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</si>
  <si>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</si>
  <si>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</si>
  <si>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</si>
  <si>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</si>
  <si>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</si>
  <si>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</si>
  <si>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</si>
  <si>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</si>
  <si>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</si>
  <si>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</si>
  <si>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</si>
  <si>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</si>
  <si>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</si>
  <si>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</si>
  <si>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</si>
  <si>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</si>
  <si>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</si>
  <si>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</si>
  <si>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</si>
  <si>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</si>
  <si>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</si>
  <si>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</si>
  <si>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</si>
  <si>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</si>
  <si>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</si>
  <si>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</si>
  <si>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</si>
  <si>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</si>
  <si>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</si>
  <si>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</si>
  <si>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</si>
  <si>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</si>
  <si>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</si>
  <si>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</si>
  <si>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</si>
  <si>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</si>
  <si>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</si>
  <si>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</si>
  <si>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</si>
  <si>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</si>
  <si>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</si>
  <si>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</si>
  <si>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</si>
  <si>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</si>
  <si>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</si>
  <si>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</si>
  <si>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</si>
  <si>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</si>
  <si>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</si>
  <si>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</si>
  <si>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</si>
  <si>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</si>
  <si>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</si>
  <si>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</si>
  <si>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</si>
  <si>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</si>
  <si>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</si>
  <si>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</si>
  <si>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</si>
  <si>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</si>
  <si>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</si>
  <si>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</si>
  <si>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</si>
  <si>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</si>
  <si>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</si>
  <si>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</si>
  <si>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</si>
  <si>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</si>
  <si>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</si>
  <si>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</si>
  <si>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</si>
  <si>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</si>
  <si>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</si>
  <si>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</si>
  <si>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</si>
  <si>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</si>
  <si>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</si>
  <si>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</si>
  <si>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</si>
  <si>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</si>
  <si>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</si>
  <si>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</si>
  <si>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</si>
  <si>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</si>
  <si>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</si>
  <si>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</si>
  <si>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</si>
  <si>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</si>
  <si>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</si>
  <si>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</si>
  <si>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</si>
  <si>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</si>
  <si>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</si>
  <si>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</si>
  <si>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</si>
  <si>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</si>
  <si>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</si>
  <si>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</si>
  <si>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</si>
  <si>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</si>
  <si>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</si>
  <si>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</si>
  <si>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</si>
  <si>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</si>
  <si>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</si>
  <si>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</si>
  <si>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</si>
  <si>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</si>
  <si>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</si>
  <si>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</si>
  <si>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</si>
  <si>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</si>
  <si>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</si>
  <si>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</si>
  <si>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</si>
  <si>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</si>
  <si>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</si>
  <si>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</si>
  <si>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</si>
  <si>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</si>
  <si>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</si>
  <si>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</si>
  <si>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</si>
  <si>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</si>
  <si>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</si>
  <si>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</si>
  <si>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</si>
  <si>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</si>
  <si>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</si>
  <si>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</si>
  <si>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</si>
  <si>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</si>
  <si>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</si>
  <si>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</si>
  <si>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</si>
  <si>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</si>
  <si>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</si>
  <si>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</si>
  <si>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</si>
  <si>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</si>
  <si>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</si>
  <si>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</si>
  <si>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</si>
  <si>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</si>
  <si>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</si>
  <si>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</si>
  <si>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</si>
  <si>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</si>
  <si>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</si>
  <si>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</si>
  <si>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</si>
  <si>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</si>
  <si>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</si>
  <si>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</si>
  <si>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</si>
  <si>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</si>
  <si>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</si>
  <si>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</si>
  <si>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</si>
  <si>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</si>
  <si>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</si>
  <si>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</si>
  <si>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</si>
  <si>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</si>
  <si>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</si>
  <si>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</si>
  <si>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</si>
  <si>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</si>
  <si>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</si>
  <si>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</si>
  <si>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</si>
  <si>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</si>
  <si>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</si>
  <si>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</si>
  <si>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</si>
  <si>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</si>
  <si>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</si>
  <si>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</si>
  <si>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</si>
  <si>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</si>
  <si>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</si>
  <si>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</si>
  <si>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</si>
  <si>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</si>
  <si>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</si>
  <si>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</si>
  <si>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</si>
  <si>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</si>
  <si>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</si>
  <si>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</si>
  <si>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</si>
  <si>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</si>
  <si>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</si>
  <si>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</si>
  <si>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</si>
  <si>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</si>
  <si>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</si>
  <si>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</si>
  <si>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</si>
  <si>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</si>
  <si>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</si>
  <si>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</si>
  <si>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</si>
  <si>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</si>
  <si>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</si>
  <si>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</si>
  <si>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</si>
  <si>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</si>
  <si>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</si>
  <si>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</si>
  <si>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</si>
  <si>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</si>
  <si>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</si>
  <si>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</si>
  <si>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</si>
  <si>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</si>
  <si>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</si>
  <si>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</si>
  <si>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</si>
  <si>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</si>
  <si>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</si>
  <si>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</si>
  <si>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</si>
  <si>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</si>
  <si>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</si>
  <si>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</si>
  <si>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</si>
  <si>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</si>
  <si>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</si>
  <si>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</si>
  <si>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</si>
  <si>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</si>
  <si>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</si>
  <si>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</si>
  <si>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</si>
  <si>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</si>
  <si>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</si>
  <si>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</si>
  <si>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</si>
  <si>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</si>
  <si>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</si>
  <si>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</si>
  <si>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</si>
  <si>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</si>
  <si>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</si>
  <si>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</si>
  <si>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</si>
  <si>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</si>
  <si>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</si>
  <si>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</si>
  <si>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</si>
  <si>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</si>
  <si>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</si>
  <si>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</si>
  <si>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</si>
  <si>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</si>
  <si>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</si>
  <si>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</si>
  <si>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</si>
  <si>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</si>
  <si>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</si>
  <si>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</si>
  <si>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</si>
  <si>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</si>
  <si>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</si>
  <si>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</si>
  <si>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</si>
  <si>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</si>
  <si>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</si>
  <si>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</si>
  <si>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</si>
  <si>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</si>
  <si>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</si>
  <si>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</si>
  <si>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</si>
  <si>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</si>
  <si>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</si>
  <si>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</si>
  <si>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</si>
  <si>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</si>
  <si>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</si>
  <si>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</si>
  <si>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</si>
  <si>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</si>
  <si>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</si>
  <si>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</si>
  <si>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</si>
  <si>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</si>
  <si>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</si>
  <si>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</si>
  <si>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</si>
  <si>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</si>
  <si>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</si>
  <si>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</si>
  <si>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</si>
  <si>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</si>
  <si>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</si>
  <si>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</si>
  <si>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</si>
  <si>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</si>
  <si>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</si>
  <si>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</si>
  <si>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</si>
  <si>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</si>
  <si>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</si>
  <si>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</si>
  <si>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</si>
  <si>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</si>
  <si>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</si>
  <si>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</si>
  <si>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</si>
  <si>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</si>
  <si>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</si>
  <si>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</si>
  <si>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</si>
  <si>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</si>
  <si>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</si>
  <si>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</si>
  <si>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</si>
  <si>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</si>
  <si>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</si>
  <si>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</si>
  <si>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</si>
  <si>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</si>
  <si>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</si>
  <si>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</si>
  <si>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</si>
  <si>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</si>
  <si>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</si>
  <si>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</si>
  <si>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</si>
  <si>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</si>
  <si>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</si>
  <si>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</si>
  <si>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</si>
  <si>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</si>
  <si>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</si>
  <si>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</si>
  <si>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</si>
  <si>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</si>
  <si>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</si>
  <si>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</si>
  <si>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</si>
  <si>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</si>
  <si>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</si>
  <si>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</si>
  <si>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</si>
  <si>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</si>
  <si>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</si>
  <si>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</si>
  <si>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</si>
  <si>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</si>
  <si>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</si>
  <si>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</si>
  <si>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</si>
  <si>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</si>
  <si>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</si>
  <si>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</si>
  <si>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</si>
  <si>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</si>
  <si>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</si>
  <si>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</si>
  <si>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</si>
  <si>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</si>
  <si>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</si>
  <si>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</si>
  <si>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</si>
  <si>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</si>
  <si>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</si>
  <si>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</si>
  <si>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</si>
  <si>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</si>
  <si>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</si>
  <si>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</si>
  <si>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</si>
  <si>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</si>
  <si>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</si>
  <si>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</si>
  <si>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</si>
  <si>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</si>
  <si>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</si>
  <si>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</si>
  <si>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</si>
  <si>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</si>
  <si>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</si>
  <si>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</si>
  <si>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</si>
  <si>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</si>
  <si>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</si>
  <si>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</si>
  <si>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</si>
  <si>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</si>
  <si>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</si>
  <si>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</si>
  <si>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</si>
  <si>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</si>
  <si>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</si>
  <si>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</si>
  <si>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</si>
  <si>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</si>
  <si>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</si>
  <si>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</si>
  <si>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</si>
  <si>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</si>
  <si>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</si>
  <si>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</si>
  <si>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</si>
  <si>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</si>
  <si>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</si>
  <si>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</si>
  <si>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</si>
  <si>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</si>
  <si>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</si>
  <si>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</si>
  <si>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</si>
  <si>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</si>
  <si>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</si>
  <si>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</si>
  <si>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</si>
  <si>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</si>
  <si>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</si>
  <si>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</si>
  <si>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</si>
  <si>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</si>
  <si>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</si>
  <si>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</si>
  <si>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</si>
  <si>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</si>
  <si>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</si>
  <si>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</si>
  <si>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</si>
  <si>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</si>
  <si>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</si>
  <si>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</si>
  <si>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</si>
  <si>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</si>
  <si>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</si>
  <si>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</si>
  <si>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</si>
  <si>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</si>
  <si>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</si>
  <si>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</si>
  <si>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</si>
  <si>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</si>
  <si>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</si>
  <si>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</si>
  <si>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</si>
  <si>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</si>
  <si>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</si>
  <si>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</si>
  <si>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</si>
  <si>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</si>
  <si>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</si>
  <si>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</si>
  <si>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</si>
  <si>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</si>
  <si>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</si>
  <si>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</si>
  <si>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</si>
  <si>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</si>
  <si>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</si>
  <si>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</si>
  <si>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</si>
  <si>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</si>
  <si>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</si>
  <si>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</si>
  <si>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</si>
  <si>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</si>
  <si>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</si>
  <si>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</si>
  <si>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</si>
  <si>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</si>
  <si>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</si>
  <si>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</si>
  <si>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</si>
  <si>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</si>
  <si>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</si>
  <si>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</si>
  <si>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</si>
  <si>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</si>
  <si>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</si>
  <si>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</si>
  <si>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</si>
  <si>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</si>
  <si>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</si>
  <si>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</si>
  <si>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</si>
  <si>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</si>
  <si>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</si>
  <si>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</si>
  <si>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</si>
  <si>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</si>
  <si>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</si>
  <si>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</si>
  <si>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</si>
  <si>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</si>
  <si>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</si>
  <si>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</si>
  <si>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</si>
  <si>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</si>
  <si>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</si>
  <si>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</si>
  <si>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</si>
  <si>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</si>
  <si>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</si>
  <si>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</si>
  <si>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</si>
  <si>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</si>
  <si>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</si>
  <si>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</si>
  <si>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</si>
  <si>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</si>
  <si>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</si>
  <si>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</si>
  <si>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</si>
  <si>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</si>
  <si>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</si>
  <si>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</si>
  <si>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</si>
  <si>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</si>
  <si>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</si>
  <si>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</si>
  <si>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</si>
  <si>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</si>
  <si>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</si>
  <si>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</si>
  <si>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</si>
  <si>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</si>
  <si>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</si>
  <si>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</si>
  <si>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</si>
  <si>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</si>
  <si>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</si>
  <si>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</si>
  <si>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</si>
  <si>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</si>
  <si>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</si>
  <si>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</si>
  <si>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</si>
  <si>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</si>
  <si>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</si>
  <si>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</si>
  <si>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</si>
  <si>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</si>
  <si>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</si>
  <si>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</si>
  <si>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</si>
  <si>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</si>
  <si>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</si>
  <si>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</si>
  <si>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</si>
  <si>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</si>
  <si>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</si>
  <si>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</si>
  <si>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</si>
  <si>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</si>
  <si>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</si>
  <si>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</si>
  <si>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</si>
  <si>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</si>
  <si>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</si>
  <si>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</si>
  <si>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</si>
  <si>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</si>
  <si>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</si>
  <si>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</si>
  <si>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</si>
  <si>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</si>
  <si>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</si>
  <si>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</si>
  <si>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</si>
  <si>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</si>
  <si>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</si>
  <si>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</si>
  <si>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</si>
  <si>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</si>
  <si>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</si>
  <si>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</si>
  <si>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</si>
  <si>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</si>
  <si>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</si>
  <si>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</si>
  <si>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</si>
  <si>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</si>
  <si>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</si>
  <si>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</si>
  <si>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</si>
  <si>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</si>
  <si>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</si>
  <si>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</si>
  <si>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</si>
  <si>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</si>
  <si>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</si>
  <si>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</si>
  <si>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</si>
  <si>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</si>
  <si>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</si>
  <si>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</si>
  <si>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</si>
  <si>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</si>
  <si>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</si>
  <si>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</si>
  <si>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</si>
  <si>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</si>
  <si>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</si>
  <si>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</si>
  <si>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</si>
  <si>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</si>
  <si>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</si>
  <si>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</si>
  <si>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</si>
  <si>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</si>
  <si>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</si>
  <si>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</si>
  <si>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</si>
  <si>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</si>
  <si>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</si>
  <si>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</si>
  <si>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</si>
  <si>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</si>
  <si>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</si>
  <si>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</si>
  <si>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</si>
  <si>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</si>
  <si>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</si>
  <si>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</si>
  <si>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</si>
  <si>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</si>
  <si>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</si>
  <si>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</si>
  <si>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</si>
  <si>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</si>
  <si>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</si>
  <si>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</si>
  <si>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</si>
  <si>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</si>
  <si>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</si>
  <si>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</si>
  <si>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</si>
  <si>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</si>
  <si>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</si>
  <si>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</si>
  <si>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</si>
  <si>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</si>
  <si>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</si>
  <si>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</si>
  <si>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</si>
  <si>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</si>
  <si>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</si>
  <si>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</si>
  <si>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</si>
  <si>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</si>
  <si>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</si>
  <si>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</si>
  <si>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</si>
  <si>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</si>
  <si>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</si>
  <si>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</si>
  <si>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</si>
  <si>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</si>
  <si>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</si>
  <si>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</si>
  <si>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</si>
  <si>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</si>
  <si>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</si>
  <si>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</si>
  <si>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</si>
  <si>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</si>
  <si>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</si>
  <si>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</si>
  <si>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</si>
  <si>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</si>
  <si>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</si>
  <si>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</si>
  <si>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</si>
  <si>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</si>
  <si>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</si>
  <si>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</si>
  <si>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</si>
  <si>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</si>
  <si>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</si>
  <si>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</si>
  <si>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</si>
  <si>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</si>
  <si>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</si>
  <si>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</si>
  <si>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</si>
  <si>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</si>
  <si>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</si>
  <si>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</si>
  <si>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</si>
  <si>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</si>
  <si>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</si>
  <si>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</si>
  <si>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</si>
  <si>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</si>
  <si>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</si>
  <si>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</si>
  <si>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</si>
  <si>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</si>
  <si>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</si>
  <si>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</si>
  <si>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</si>
  <si>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</si>
  <si>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</si>
  <si>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</si>
  <si>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</si>
  <si>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</si>
  <si>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</si>
  <si>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</si>
  <si>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</si>
  <si>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</si>
  <si>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</si>
  <si>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</si>
  <si>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</si>
  <si>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</si>
  <si>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</si>
  <si>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</si>
  <si>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</si>
  <si>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</si>
  <si>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</si>
  <si>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</si>
  <si>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</si>
  <si>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</si>
  <si>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</si>
  <si>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</si>
  <si>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</si>
  <si>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</si>
  <si>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</si>
  <si>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</si>
  <si>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</si>
  <si>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</si>
  <si>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</si>
  <si>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</si>
  <si>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</si>
  <si>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</si>
  <si>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</si>
  <si>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</si>
  <si>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</si>
  <si>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</si>
  <si>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</si>
  <si>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</si>
  <si>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</si>
  <si>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</si>
  <si>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</si>
  <si>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</si>
  <si>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</si>
  <si>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</si>
  <si>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</si>
  <si>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</si>
  <si>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</si>
  <si>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</si>
  <si>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</si>
  <si>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</si>
  <si>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</si>
  <si>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</si>
  <si>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</si>
  <si>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</si>
  <si>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</si>
  <si>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</si>
  <si>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</si>
  <si>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</si>
  <si>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</si>
  <si>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</si>
  <si>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</si>
  <si>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</si>
  <si>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</si>
  <si>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</si>
  <si>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</si>
  <si>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</si>
  <si>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</si>
  <si>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</si>
  <si>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</si>
  <si>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</si>
  <si>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</si>
  <si>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</si>
  <si>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</si>
  <si>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</si>
  <si>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</si>
  <si>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</si>
  <si>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</si>
  <si>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</si>
  <si>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</si>
  <si>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</si>
  <si>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</si>
  <si>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</si>
  <si>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</si>
  <si>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</si>
  <si>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</si>
  <si>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</si>
  <si>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</si>
  <si>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</si>
  <si>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</si>
  <si>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</si>
  <si>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</si>
  <si>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</si>
  <si>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</si>
  <si>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</si>
  <si>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</si>
  <si>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</si>
  <si>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</si>
  <si>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</si>
  <si>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</si>
  <si>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</si>
  <si>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</si>
  <si>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</si>
  <si>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</si>
  <si>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</si>
  <si>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</si>
  <si>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</si>
  <si>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</si>
  <si>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</si>
  <si>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</si>
  <si>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</si>
  <si>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</si>
  <si>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</si>
  <si>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</si>
  <si>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</si>
  <si>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</si>
  <si>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</si>
  <si>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</si>
  <si>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</si>
  <si>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</si>
  <si>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</si>
  <si>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</si>
  <si>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</si>
  <si>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</si>
  <si>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</si>
  <si>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</si>
  <si>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</si>
  <si>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</si>
  <si>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</si>
  <si>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</si>
  <si>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</si>
  <si>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</si>
  <si>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</si>
  <si>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</si>
  <si>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</si>
  <si>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</si>
  <si>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</si>
  <si>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</si>
  <si>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</si>
  <si>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</si>
  <si>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</si>
  <si>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</si>
  <si>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</si>
  <si>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</si>
  <si>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</si>
  <si>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</si>
  <si>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</si>
  <si>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</si>
  <si>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</si>
  <si>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</si>
  <si>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</si>
  <si>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</si>
  <si>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</si>
  <si>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</si>
  <si>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</si>
  <si>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</si>
  <si>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</si>
  <si>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</si>
  <si>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</si>
  <si>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</si>
  <si>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</si>
  <si>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</si>
  <si>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</si>
  <si>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</si>
  <si>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</si>
  <si>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</si>
  <si>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</si>
  <si>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</si>
  <si>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</si>
  <si>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</si>
  <si>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</si>
  <si>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</si>
  <si>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</si>
  <si>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</si>
  <si>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</si>
  <si>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</si>
  <si>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</si>
  <si>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</si>
  <si>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</si>
  <si>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</si>
  <si>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</si>
  <si>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</si>
  <si>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</si>
  <si>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</si>
  <si>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</si>
  <si>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</si>
  <si>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</si>
  <si>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</si>
  <si>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</si>
  <si>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</si>
  <si>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</si>
  <si>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</si>
  <si>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</si>
  <si>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</si>
  <si>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</si>
  <si>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</si>
  <si>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</si>
  <si>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</si>
  <si>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</si>
  <si>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</si>
  <si>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</si>
  <si>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</si>
  <si>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</si>
  <si>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</si>
  <si>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</si>
  <si>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</si>
  <si>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</si>
  <si>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</si>
  <si>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</si>
  <si>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</si>
  <si>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</si>
  <si>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</si>
  <si>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</si>
  <si>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</si>
  <si>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</si>
  <si>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</si>
  <si>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</si>
  <si>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</si>
  <si>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</si>
  <si>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</si>
  <si>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</si>
  <si>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</si>
  <si>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</si>
  <si>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</si>
  <si>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</si>
  <si>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</si>
  <si>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</si>
  <si>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</si>
  <si>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</si>
  <si>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</si>
  <si>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</si>
  <si>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</si>
  <si>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</si>
  <si>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</si>
  <si>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</si>
  <si>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</si>
  <si>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</si>
  <si>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</si>
  <si>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</si>
  <si>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</si>
  <si>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</si>
  <si>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</si>
  <si>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</si>
  <si>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</si>
  <si>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</si>
  <si>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</si>
  <si>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</si>
  <si>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</si>
  <si>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</si>
  <si>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</si>
  <si>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</si>
  <si>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</si>
  <si>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</si>
  <si>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</si>
  <si>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</si>
  <si>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</si>
  <si>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</si>
  <si>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</si>
  <si>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</si>
  <si>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</si>
  <si>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</si>
  <si>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</si>
  <si>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</si>
  <si>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</si>
  <si>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</si>
  <si>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</si>
  <si>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</si>
  <si>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</si>
  <si>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</si>
  <si>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</si>
  <si>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</si>
  <si>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</si>
  <si>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</si>
  <si>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</si>
  <si>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</si>
  <si>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</si>
  <si>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</si>
  <si>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</si>
  <si>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</si>
  <si>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</si>
  <si>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</si>
  <si>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</si>
  <si>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</si>
  <si>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</si>
  <si>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</si>
  <si>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</si>
  <si>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</si>
  <si>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</si>
  <si>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</si>
  <si>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</si>
  <si>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</si>
  <si>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</si>
  <si>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</si>
  <si>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</si>
  <si>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</si>
  <si>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</si>
  <si>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</si>
  <si>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</si>
  <si>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</si>
  <si>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</si>
  <si>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</si>
  <si>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</si>
  <si>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</si>
  <si>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</si>
  <si>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</si>
  <si>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</si>
  <si>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</si>
  <si>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</si>
  <si>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</si>
  <si>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</si>
  <si>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</si>
  <si>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</si>
  <si>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</si>
  <si>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</si>
  <si>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</si>
  <si>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</si>
  <si>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</si>
  <si>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</si>
  <si>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</si>
  <si>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</si>
  <si>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</si>
  <si>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</si>
  <si>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</si>
  <si>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</si>
  <si>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</si>
  <si>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</si>
  <si>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</si>
  <si>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</si>
  <si>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</si>
  <si>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</si>
  <si>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</si>
  <si>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</si>
  <si>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</si>
  <si>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</si>
  <si>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</si>
  <si>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</si>
  <si>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</si>
  <si>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</si>
  <si>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</si>
  <si>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</si>
  <si>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</si>
  <si>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</si>
  <si>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</si>
  <si>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</si>
  <si>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</si>
  <si>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</si>
  <si>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</si>
  <si>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</si>
  <si>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</si>
  <si>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</si>
  <si>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</si>
  <si>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</si>
  <si>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</si>
  <si>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</si>
  <si>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</si>
  <si>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</si>
  <si>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</si>
  <si>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</si>
  <si>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</si>
  <si>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</si>
  <si>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</si>
  <si>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</si>
  <si>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</si>
  <si>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</si>
  <si>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</si>
  <si>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</si>
  <si>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</si>
  <si>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</si>
  <si>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</si>
  <si>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</si>
  <si>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</si>
  <si>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</si>
  <si>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</si>
  <si>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</si>
  <si>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</si>
  <si>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</si>
  <si>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</si>
  <si>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</si>
  <si>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</si>
  <si>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</si>
  <si>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</si>
  <si>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</si>
  <si>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</si>
  <si>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</si>
  <si>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</si>
  <si>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</si>
  <si>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</si>
  <si>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</si>
  <si>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</si>
  <si>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</si>
  <si>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</si>
  <si>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</si>
  <si>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</si>
  <si>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</si>
  <si>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</si>
  <si>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</si>
  <si>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</si>
  <si>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</si>
  <si>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</si>
  <si>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</si>
  <si>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</si>
  <si>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</si>
  <si>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</si>
  <si>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</si>
  <si>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</si>
  <si>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</si>
  <si>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</si>
  <si>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</si>
  <si>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</si>
  <si>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</si>
  <si>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</si>
  <si>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</si>
  <si>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</si>
  <si>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</si>
  <si>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</si>
  <si>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</si>
  <si>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</si>
  <si>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</si>
  <si>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</si>
  <si>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</si>
  <si>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</si>
  <si>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</si>
  <si>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</si>
  <si>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</si>
  <si>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</si>
  <si>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</si>
  <si>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</si>
  <si>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</si>
  <si>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</si>
  <si>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</si>
  <si>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</si>
  <si>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</si>
  <si>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</si>
  <si>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</si>
  <si>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</si>
  <si>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</si>
  <si>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</si>
  <si>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</si>
  <si>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</si>
  <si>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</si>
  <si>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</si>
  <si>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</si>
  <si>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</si>
  <si>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</si>
  <si>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</si>
  <si>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</si>
  <si>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</si>
  <si>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</si>
  <si>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</si>
  <si>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</si>
  <si>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</si>
  <si>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</si>
  <si>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</si>
  <si>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</si>
  <si>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</si>
  <si>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</si>
  <si>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</si>
  <si>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</si>
  <si>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</si>
  <si>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</si>
  <si>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</si>
  <si>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</si>
  <si>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</si>
  <si>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</si>
  <si>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</si>
  <si>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</si>
  <si>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</si>
  <si>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</si>
  <si>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</si>
  <si>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</si>
  <si>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</si>
  <si>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</si>
  <si>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</si>
  <si>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</si>
  <si>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</si>
  <si>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</si>
  <si>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</si>
  <si>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</si>
  <si>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</si>
  <si>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</si>
  <si>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</si>
  <si>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</si>
  <si>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</si>
  <si>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</si>
  <si>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</si>
  <si>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</si>
  <si>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</si>
  <si>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</si>
  <si>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</si>
  <si>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</si>
  <si>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</si>
  <si>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</si>
  <si>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</si>
  <si>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</si>
  <si>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</si>
  <si>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</si>
  <si>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</si>
  <si>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</si>
  <si>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</si>
  <si>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</si>
  <si>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</si>
  <si>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</si>
  <si>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</si>
  <si>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</si>
  <si>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</si>
  <si>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</si>
  <si>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</si>
  <si>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</si>
  <si>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</si>
  <si>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</si>
  <si>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</si>
  <si>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</si>
  <si>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</si>
  <si>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</si>
  <si>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</si>
  <si>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</si>
  <si>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</si>
  <si>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</si>
  <si>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</si>
  <si>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</si>
  <si>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</si>
  <si>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</si>
  <si>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</si>
  <si>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</si>
  <si>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</si>
  <si>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</si>
  <si>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</si>
  <si>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</si>
  <si>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</si>
  <si>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</si>
  <si>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</si>
  <si>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</si>
  <si>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</si>
  <si>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</si>
  <si>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</si>
  <si>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</si>
  <si>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</si>
  <si>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</si>
  <si>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</si>
  <si>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</si>
  <si>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</si>
  <si>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</si>
  <si>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</si>
  <si>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</si>
  <si>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</si>
  <si>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</si>
  <si>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</si>
  <si>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</si>
  <si>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</si>
  <si>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</si>
  <si>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</si>
  <si>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</si>
  <si>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</si>
  <si>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</si>
  <si>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</si>
  <si>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</si>
  <si>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</si>
  <si>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</si>
  <si>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</si>
  <si>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</si>
  <si>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</si>
  <si>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</si>
  <si>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</si>
  <si>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</si>
  <si>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</si>
  <si>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</si>
  <si>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</si>
  <si>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</si>
  <si>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</si>
  <si>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</si>
  <si>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</si>
  <si>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</si>
  <si>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</si>
  <si>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</si>
  <si>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</si>
  <si>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</si>
  <si>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</si>
  <si>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</si>
  <si>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</si>
  <si>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</si>
  <si>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</si>
  <si>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</si>
  <si>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</si>
  <si>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</si>
  <si>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</si>
  <si>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</si>
  <si>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</si>
  <si>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</si>
  <si>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</si>
  <si>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</si>
  <si>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</si>
  <si>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</si>
  <si>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</si>
  <si>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</si>
  <si>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</si>
  <si>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</si>
  <si>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</si>
  <si>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</si>
  <si>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</si>
  <si>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</si>
  <si>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</si>
  <si>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</si>
  <si>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</si>
  <si>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</si>
  <si>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</si>
  <si>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</si>
  <si>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</si>
  <si>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</si>
  <si>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</si>
  <si>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</si>
  <si>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</si>
  <si>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</si>
  <si>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</si>
  <si>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</si>
  <si>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</si>
  <si>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</si>
  <si>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</si>
  <si>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</si>
  <si>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</si>
  <si>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</si>
  <si>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</si>
  <si>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</si>
  <si>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</si>
  <si>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</si>
  <si>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</si>
  <si>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</si>
  <si>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</si>
  <si>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</si>
  <si>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</si>
  <si>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</si>
  <si>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</si>
  <si>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</si>
  <si>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</si>
  <si>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</si>
  <si>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</si>
  <si>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</si>
  <si>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</si>
  <si>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</si>
  <si>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</si>
  <si>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</si>
  <si>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</si>
  <si>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</si>
  <si>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</si>
  <si>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</si>
  <si>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</si>
  <si>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</si>
  <si>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</si>
  <si>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</si>
  <si>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</si>
  <si>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</si>
  <si>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</si>
  <si>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</si>
  <si>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</si>
  <si>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</si>
  <si>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</si>
  <si>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</si>
  <si>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</si>
  <si>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</si>
  <si>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</si>
  <si>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</si>
  <si>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</si>
  <si>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</si>
  <si>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</si>
  <si>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</si>
  <si>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</si>
  <si>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</si>
  <si>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</si>
  <si>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</si>
  <si>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</si>
  <si>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</si>
  <si>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</si>
  <si>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</si>
  <si>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</si>
  <si>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</si>
  <si>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</si>
  <si>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</si>
  <si>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</si>
  <si>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</si>
  <si>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</si>
  <si>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</si>
  <si>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</si>
  <si>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</si>
  <si>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</si>
  <si>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</si>
  <si>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</si>
  <si>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</si>
  <si>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</si>
  <si>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</si>
  <si>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</si>
  <si>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</si>
  <si>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</si>
  <si>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</si>
  <si>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</si>
  <si>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</si>
  <si>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</si>
  <si>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</si>
  <si>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</si>
  <si>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</si>
  <si>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</si>
  <si>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</si>
  <si>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</si>
  <si>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</si>
  <si>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</si>
  <si>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</si>
  <si>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</si>
  <si>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</si>
  <si>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</si>
  <si>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</si>
  <si>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</si>
  <si>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</si>
  <si>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</si>
  <si>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</si>
  <si>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</si>
  <si>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</si>
  <si>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</si>
  <si>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</si>
  <si>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</si>
  <si>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</si>
  <si>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</si>
  <si>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</si>
  <si>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</si>
  <si>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</si>
  <si>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</si>
  <si>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</si>
  <si>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</si>
  <si>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</si>
  <si>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</si>
  <si>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</si>
  <si>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</si>
  <si>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</si>
  <si>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</si>
  <si>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</si>
  <si>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</si>
  <si>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</si>
  <si>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</si>
  <si>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</si>
  <si>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</si>
  <si>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</si>
  <si>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</si>
  <si>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</si>
  <si>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</si>
  <si>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</si>
  <si>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</si>
  <si>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</si>
  <si>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</si>
  <si>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</si>
  <si>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</si>
  <si>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</si>
  <si>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</si>
  <si>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</si>
  <si>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</si>
  <si>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</si>
  <si>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</si>
  <si>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</si>
  <si>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</si>
  <si>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</si>
  <si>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</si>
  <si>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</si>
  <si>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</si>
  <si>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</si>
  <si>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</si>
  <si>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</si>
  <si>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</si>
  <si>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</si>
  <si>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</si>
  <si>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</si>
  <si>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</si>
  <si>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</si>
  <si>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</si>
  <si>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</si>
  <si>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</si>
  <si>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</si>
  <si>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</si>
  <si>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</si>
  <si>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</si>
  <si>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</si>
  <si>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</si>
  <si>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</si>
  <si>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</si>
  <si>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</si>
  <si>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</si>
  <si>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</si>
  <si>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</si>
  <si>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</si>
  <si>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</si>
  <si>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</si>
  <si>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</si>
  <si>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</si>
  <si>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</si>
  <si>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</si>
  <si>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</si>
  <si>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</si>
  <si>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</si>
  <si>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</si>
  <si>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</si>
  <si>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</si>
  <si>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</si>
  <si>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</si>
  <si>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</si>
  <si>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</si>
  <si>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</si>
  <si>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</si>
  <si>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</si>
  <si>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</si>
  <si>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</si>
  <si>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</si>
  <si>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</si>
  <si>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</si>
  <si>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</si>
  <si>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</si>
  <si>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</si>
  <si>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</si>
  <si>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</si>
  <si>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</si>
  <si>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</si>
  <si>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</si>
  <si>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</si>
  <si>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</si>
  <si>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</si>
  <si>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</si>
  <si>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</si>
  <si>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</si>
  <si>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</si>
  <si>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</si>
  <si>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</si>
  <si>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</si>
  <si>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</si>
  <si>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</si>
  <si>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</si>
  <si>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</si>
  <si>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</si>
  <si>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</si>
  <si>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</si>
  <si>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</si>
  <si>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</si>
  <si>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</si>
  <si>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</si>
  <si>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</si>
  <si>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</si>
  <si>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</si>
  <si>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</si>
  <si>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</si>
  <si>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</si>
  <si>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</si>
  <si>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</si>
  <si>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</si>
  <si>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</si>
  <si>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</si>
  <si>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</si>
  <si>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</si>
  <si>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</si>
  <si>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</si>
  <si>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</si>
  <si>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</si>
  <si>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</si>
  <si>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</si>
  <si>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</si>
  <si>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</si>
  <si>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</si>
  <si>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</si>
  <si>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</si>
  <si>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</si>
  <si>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</si>
  <si>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</si>
  <si>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</si>
  <si>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</si>
  <si>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</si>
  <si>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</si>
  <si>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</si>
  <si>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</si>
  <si>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</si>
  <si>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</si>
  <si>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</si>
  <si>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</si>
  <si>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</si>
  <si>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</si>
  <si>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</si>
  <si>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</si>
  <si>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</si>
  <si>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</si>
  <si>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</si>
  <si>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</si>
  <si>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</si>
  <si>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</si>
  <si>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</si>
  <si>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</si>
  <si>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</si>
  <si>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</si>
  <si>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</si>
  <si>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</si>
  <si>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</si>
  <si>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</si>
  <si>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</si>
  <si>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</si>
  <si>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</si>
  <si>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</si>
  <si>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</si>
  <si>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</si>
  <si>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</si>
  <si>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</si>
  <si>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</si>
  <si>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</si>
  <si>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</si>
  <si>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</si>
  <si>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</si>
  <si>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</si>
  <si>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</si>
  <si>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</si>
  <si>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</si>
  <si>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</si>
  <si>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</si>
  <si>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</si>
  <si>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</si>
  <si>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</si>
  <si>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</si>
  <si>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</si>
  <si>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</si>
  <si>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</si>
  <si>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</si>
  <si>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</si>
  <si>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</si>
  <si>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</si>
  <si>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</si>
  <si>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</si>
  <si>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</si>
  <si>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</si>
  <si>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</si>
  <si>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</si>
  <si>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</si>
  <si>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</si>
  <si>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</si>
  <si>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</si>
  <si>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</si>
  <si>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</si>
  <si>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</si>
  <si>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</si>
  <si>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</si>
  <si>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</si>
  <si>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</si>
  <si>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</si>
  <si>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</si>
  <si>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</si>
  <si>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</si>
  <si>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</si>
  <si>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</si>
  <si>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</si>
  <si>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</si>
  <si>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</si>
  <si>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</si>
  <si>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</si>
  <si>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</si>
  <si>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</si>
  <si>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</si>
  <si>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</si>
  <si>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</si>
  <si>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</si>
  <si>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</si>
  <si>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</si>
  <si>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</si>
  <si>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</si>
  <si>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</si>
  <si>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</si>
  <si>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</si>
  <si>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</si>
  <si>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</si>
  <si>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</si>
  <si>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</si>
  <si>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</si>
  <si>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</si>
  <si>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</si>
  <si>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</si>
  <si>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</si>
  <si>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</si>
  <si>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</si>
  <si>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</si>
  <si>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</si>
  <si>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</si>
  <si>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</si>
  <si>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</si>
  <si>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</si>
  <si>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</si>
  <si>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</si>
  <si>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</si>
  <si>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</si>
  <si>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</si>
  <si>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</si>
  <si>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</si>
  <si>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</si>
  <si>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</si>
  <si>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</si>
  <si>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</si>
  <si>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</si>
  <si>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</si>
  <si>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</si>
  <si>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</si>
  <si>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</si>
  <si>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</si>
  <si>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</si>
  <si>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</si>
  <si>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</si>
  <si>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</si>
  <si>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</si>
  <si>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</si>
  <si>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</si>
  <si>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</si>
  <si>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</si>
  <si>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</si>
  <si>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</si>
  <si>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</si>
  <si>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</si>
  <si>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</si>
  <si>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</si>
  <si>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</si>
  <si>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</si>
  <si>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</si>
  <si>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</si>
  <si>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</si>
  <si>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</si>
  <si>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</si>
  <si>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</si>
  <si>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</si>
  <si>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</si>
  <si>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</si>
  <si>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</si>
  <si>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</si>
  <si>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</si>
  <si>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</si>
  <si>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</si>
  <si>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</si>
  <si>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</si>
  <si>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</si>
  <si>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</si>
  <si>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</si>
  <si>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</si>
  <si>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</si>
  <si>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</si>
  <si>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</si>
  <si>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</si>
  <si>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</si>
  <si>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</si>
  <si>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</si>
  <si>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</si>
  <si>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</si>
  <si>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</si>
  <si>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</si>
  <si>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</si>
  <si>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</si>
  <si>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</si>
  <si>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</si>
  <si>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</si>
  <si>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</si>
  <si>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</si>
  <si>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</si>
  <si>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</si>
  <si>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</si>
  <si>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</si>
  <si>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</si>
  <si>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</si>
  <si>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</si>
  <si>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</si>
  <si>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</si>
  <si>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</si>
  <si>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</si>
  <si>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</si>
  <si>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</si>
  <si>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</si>
  <si>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</si>
  <si>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</si>
  <si>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</si>
  <si>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</si>
  <si>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</si>
  <si>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</si>
  <si>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</si>
  <si>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</si>
  <si>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</si>
  <si>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</si>
  <si>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</si>
  <si>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</si>
  <si>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</si>
  <si>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</si>
  <si>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</si>
  <si>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</si>
  <si>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</si>
  <si>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</si>
  <si>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</si>
  <si>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</si>
  <si>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</si>
  <si>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</si>
  <si>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</si>
  <si>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</si>
  <si>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</si>
  <si>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</si>
  <si>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</si>
  <si>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</si>
  <si>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</si>
  <si>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</si>
  <si>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</si>
  <si>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</si>
  <si>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</si>
  <si>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</si>
  <si>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</si>
  <si>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</si>
  <si>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</si>
  <si>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</si>
  <si>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</si>
  <si>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</si>
  <si>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</si>
  <si>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</si>
  <si>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</si>
  <si>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</si>
  <si>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</si>
  <si>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</si>
  <si>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</si>
  <si>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</si>
  <si>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</si>
  <si>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</si>
  <si>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</si>
  <si>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</si>
  <si>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</si>
  <si>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</si>
  <si>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</si>
  <si>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</si>
  <si>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</si>
  <si>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</si>
  <si>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</si>
  <si>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</si>
  <si>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</si>
  <si>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</si>
  <si>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</si>
  <si>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</si>
  <si>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</si>
  <si>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</si>
  <si>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</si>
  <si>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</si>
  <si>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</si>
  <si>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</si>
  <si>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</si>
  <si>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</si>
  <si>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</si>
  <si>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</si>
  <si>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</si>
  <si>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</si>
  <si>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</si>
  <si>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</si>
  <si>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</si>
  <si>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</si>
  <si>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</si>
  <si>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</si>
  <si>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</si>
  <si>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</si>
  <si>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</si>
  <si>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</si>
  <si>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</si>
  <si>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</si>
  <si>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</si>
  <si>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</si>
  <si>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</si>
  <si>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</si>
  <si>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</si>
  <si>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</si>
  <si>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</si>
  <si>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</si>
  <si>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</si>
  <si>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</si>
  <si>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</si>
  <si>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</si>
  <si>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</si>
  <si>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</si>
  <si>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</si>
  <si>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</si>
  <si>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</si>
  <si>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</si>
  <si>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</si>
  <si>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</si>
  <si>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</si>
  <si>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</si>
  <si>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</si>
  <si>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</si>
  <si>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</si>
  <si>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</si>
  <si>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</si>
  <si>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</si>
  <si>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</si>
  <si>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</si>
  <si>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</si>
  <si>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</si>
  <si>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</si>
  <si>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</si>
  <si>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</si>
  <si>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</si>
  <si>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</si>
  <si>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</si>
  <si>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</si>
  <si>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</si>
  <si>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</si>
  <si>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</si>
  <si>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</si>
  <si>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</si>
  <si>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</si>
  <si>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</si>
  <si>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</si>
  <si>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</si>
  <si>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</si>
  <si>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</si>
  <si>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</si>
  <si>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</si>
  <si>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</si>
  <si>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</si>
  <si>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</si>
  <si>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</si>
  <si>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</si>
  <si>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</si>
  <si>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</si>
  <si>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</si>
  <si>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</si>
  <si>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</si>
  <si>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</si>
  <si>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</si>
  <si>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</si>
  <si>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</si>
  <si>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</si>
  <si>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</si>
  <si>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</si>
  <si>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</si>
  <si>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</si>
  <si>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</si>
  <si>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</si>
  <si>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</si>
  <si>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</si>
  <si>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</si>
  <si>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</si>
  <si>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</si>
  <si>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</si>
  <si>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</si>
  <si>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</si>
  <si>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</si>
  <si>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</si>
  <si>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</si>
  <si>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</si>
  <si>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</si>
  <si>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</si>
  <si>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</si>
  <si>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</si>
  <si>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</si>
  <si>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</si>
  <si>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</si>
  <si>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</si>
  <si>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</si>
  <si>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</si>
  <si>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</si>
  <si>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</si>
  <si>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</si>
  <si>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</si>
  <si>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</si>
  <si>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</si>
  <si>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</si>
  <si>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</si>
  <si>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</si>
  <si>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</si>
  <si>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</si>
  <si>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</si>
  <si>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</si>
  <si>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</si>
  <si>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</si>
  <si>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</si>
  <si>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</si>
  <si>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</si>
  <si>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</si>
  <si>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</si>
  <si>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</si>
  <si>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</si>
  <si>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</si>
  <si>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</si>
  <si>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</si>
  <si>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</si>
  <si>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</si>
  <si>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</si>
  <si>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</si>
  <si>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</si>
  <si>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</si>
  <si>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</si>
  <si>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</si>
  <si>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</si>
  <si>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</si>
  <si>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</si>
  <si>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</si>
  <si>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</si>
  <si>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</si>
  <si>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</si>
  <si>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</si>
  <si>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</si>
  <si>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Hammond Manufacturing Company Ltd.</t>
  </si>
  <si>
    <t>20-563-1927</t>
  </si>
  <si>
    <t>D-U-N-S</t>
  </si>
  <si>
    <t>394 Edinburgh Road North, Guelph, Ontario, Canada  N1H 1E5</t>
  </si>
  <si>
    <t xml:space="preserve">Ross Hammond </t>
  </si>
  <si>
    <t>rnhammond@hammfg.com</t>
  </si>
  <si>
    <t>1 519 886 7170</t>
  </si>
  <si>
    <t xml:space="preserve">Ross Hammond  </t>
  </si>
  <si>
    <t>Compliance Manager</t>
  </si>
  <si>
    <t>100%</t>
  </si>
  <si>
    <t>https://cdn.hammfg.com/compliance/conflict-minerals/conflict-minerals-policy-2025.pdf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</si>
</sst>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conflict-minerals-policy-2025.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1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8819B7-E53C-44F7-80CB-13D9CF56449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8DE93A4-9EA9-4406-84BE-4C032C6C9E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2" zoomScalePageLayoutView="70" workbookViewId="0">
      <selection activeCell="G78" sqref="G7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2">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2">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4" t="s">
        <v>15886</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46133</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9" t="s">
        <v>15888</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15889</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6.8"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CD824F7-DE6B-432A-833C-713FB16D0E46}"/>
    <hyperlink ref="D20" r:id="rId4" xr:uid="{C791F7ED-9308-41C9-A106-2B5D5A4672EA}"/>
    <hyperlink ref="G77" r:id="rId5" xr:uid="{07A2D3CA-F93E-4683-8C18-0D40FDD284D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23" sqref="A23"/>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14902</v>
      </c>
      <c r="B5" s="166" t="str">
        <f ca="1">IF(LEN(A5)=0,"",INDEX('Smelter Look-up'!$A:$A,MATCH($A5,'Smelter Look-up'!$E:$E,0)))</f>
        <v>Tin</v>
      </c>
      <c r="C5" s="170" t="str">
        <f ca="1">IF(LEN(A5)=0,"",INDEX('Smelter Look-up'!$C:$C,MATCH($A5,'Smelter Look-up'!$E:$E,0)))</f>
        <v>PT Premium Tin Indonesia</v>
      </c>
      <c r="D5" s="213"/>
      <c r="E5" s="166" t="str">
        <f ca="1">IF(ISERROR($V5),"",OFFSET('Smelter Look-up'!$D$4,$V5-4,0)&amp;"")</f>
        <v>INDONESIA</v>
      </c>
      <c r="F5" s="166" t="str">
        <f ca="1">IF(ISERROR($V5),"",OFFSET('Smelter Look-up'!$E$4,$V5-4,0))</f>
        <v>CID000313</v>
      </c>
      <c r="G5" s="166" t="str">
        <f ca="1">IF(C5=$X$4,IF(ISERROR($V5),"Enter smelter details","RMI"),IF(ISERROR($V5),"",OFFSET('Smelter Look-up'!$F$4,$V5-4,0)))</f>
        <v>RMI</v>
      </c>
      <c r="H5" s="167">
        <f ca="1">IF(ISERROR($V5),"",OFFSET('Smelter Look-up'!$G$4,$V5-4,0))</f>
        <v>0</v>
      </c>
      <c r="I5" s="168" t="str">
        <f ca="1">IF(ISERROR($V5),"",OFFSET('Smelter Look-up'!$H$4,$V5-4,0))</f>
        <v>Pangkalan Baru</v>
      </c>
      <c r="J5" s="168" t="str">
        <f ca="1">IF(ISERROR($V5),"",OFFSET('Smelter Look-up'!$I$4,$V5-4,0))</f>
        <v>Kepulauan Bangka Belitung</v>
      </c>
      <c r="K5" s="207"/>
      <c r="L5" s="207"/>
      <c r="M5" s="207"/>
      <c r="N5" s="207"/>
      <c r="O5" s="207"/>
      <c r="P5" s="169"/>
      <c r="Q5" s="208"/>
      <c r="R5" s="166" t="str">
        <f ca="1">IF(ISERROR($V5),"",OFFSET('Smelter Look-up'!$C$4,$V5-4,0)&amp;"")</f>
        <v>PT Premium Tin Indonesia</v>
      </c>
      <c r="S5" s="165" t="str">
        <f ca="1">IF(B5="","",IF(ISERROR(MATCH($E5,CL,0)),"Unknown",INDIRECT("'C'!$A$"&amp;MATCH($E5,CL,0)+1)))</f>
        <v>ID</v>
      </c>
      <c r="T5" s="165" t="str">
        <f ca="1">IF(B5="","",IF(ISERROR(MATCH($J5,SorP!$B$1:$B$6261,0)),"",INDIRECT("'SorP'!$A$"&amp;MATCH($S5&amp;$J5,SorP!C:C,0))))</f>
        <v>ID-BB</v>
      </c>
      <c r="U5" s="185"/>
      <c r="V5" s="209">
        <f ca="1">IF(C5="",NA(),IF(OR(C5="Smelter not listed",C5="Smelter not yet identified"),MATCH($B5&amp;$D5,'Smelter Look-up'!$J:$J,0),MATCH($B5&amp;$C5,'Smelter Look-up'!$J:$J,0)))</f>
        <v>526</v>
      </c>
      <c r="X5" s="210">
        <f t="shared" ref="X5" ca="1" si="0">IF(AND(C5="Smelter not listed",OR(LEN(D5)=0,LEN(E5)=0)),1,0)</f>
        <v>0</v>
      </c>
      <c r="AB5" s="211" t="str">
        <f t="shared" ref="AB5" ca="1" si="1">B5&amp;C5</f>
        <v>TinPT Premium Tin Indonesia</v>
      </c>
    </row>
    <row r="6" spans="1:34" s="210" customFormat="1" ht="20.100000000000001" customHeight="1">
      <c r="A6" s="245" t="s">
        <v>736</v>
      </c>
      <c r="B6" s="166" t="str">
        <f ca="1">IF(LEN(A6)=0,"",INDEX('Smelter Look-up'!$A:$A,MATCH($A6,'Smelter Look-up'!$E:$E,0)))</f>
        <v>Tin</v>
      </c>
      <c r="C6" s="170" t="str">
        <f ca="1">IF(LEN(A6)=0,"",INDEX('Smelter Look-up'!$C:$C,MATCH($A6,'Smelter Look-up'!$E:$E,0)))</f>
        <v>EM Vinto</v>
      </c>
      <c r="D6" s="213"/>
      <c r="E6" s="166" t="str">
        <f ca="1">IF(ISERROR($V6),"",OFFSET('Smelter Look-up'!$D$4,$V6-4,0)&amp;"")</f>
        <v>BOLIVIA (PLURINATIONAL STATE OF)</v>
      </c>
      <c r="F6" s="166" t="str">
        <f ca="1">IF(ISERROR($V6),"",OFFSET('Smelter Look-up'!$E$4,$V6-4,0))</f>
        <v>CID000438</v>
      </c>
      <c r="G6" s="166" t="str">
        <f ca="1">IF(C6=$X$4,IF(ISERROR($V6),"Enter smelter details","RMI"),IF(ISERROR($V6),"",OFFSET('Smelter Look-up'!$F$4,$V6-4,0)))</f>
        <v>RMI</v>
      </c>
      <c r="H6" s="167">
        <f ca="1">IF(ISERROR($V6),"",OFFSET('Smelter Look-up'!$G$4,$V6-4,0))</f>
        <v>0</v>
      </c>
      <c r="I6" s="168" t="str">
        <f ca="1">IF(ISERROR($V6),"",OFFSET('Smelter Look-up'!$H$4,$V6-4,0))</f>
        <v>Oruro</v>
      </c>
      <c r="J6" s="168" t="str">
        <f ca="1">IF(ISERROR($V6),"",OFFSET('Smelter Look-up'!$I$4,$V6-4,0))</f>
        <v>Oruro</v>
      </c>
      <c r="K6" s="207"/>
      <c r="L6" s="207"/>
      <c r="M6" s="207"/>
      <c r="N6" s="207"/>
      <c r="O6" s="207"/>
      <c r="P6" s="169"/>
      <c r="Q6" s="208"/>
      <c r="R6" s="166" t="str">
        <f ca="1">IF(ISERROR($V6),"",OFFSET('Smelter Look-up'!$C$4,$V6-4,0)&amp;"")</f>
        <v>EM Vinto</v>
      </c>
      <c r="S6" s="165" t="str">
        <f t="shared" ref="S6:S37" ca="1" si="2">IF(B6="","",IF(ISERROR(MATCH($E6,CL,0)),"Unknown",INDIRECT("'C'!$A$"&amp;MATCH($E6,CL,0)+1)))</f>
        <v>Unknown</v>
      </c>
      <c r="T6" s="165" t="e">
        <f ca="1">IF(B6="","",IF(ISERROR(MATCH($J6,SorP!$B$1:$B$6261,0)),"",INDIRECT("'SorP'!$A$"&amp;MATCH($S6&amp;$J6,SorP!C:C,0))))</f>
        <v>#N/A</v>
      </c>
      <c r="U6" s="185"/>
      <c r="V6" s="209">
        <f ca="1">IF(C6="",NA(),IF(OR(C6="Smelter not listed",C6="Smelter not yet identified"),MATCH($B6&amp;$D6,'Smelter Look-up'!$J:$J,0),MATCH($B6&amp;$C6,'Smelter Look-up'!$J:$J,0)))</f>
        <v>453</v>
      </c>
      <c r="X6" s="210">
        <f t="shared" ref="X6:X37" ca="1" si="3">IF(AND(C6="Smelter not listed",OR(LEN(D6)=0,LEN(E6)=0)),1,0)</f>
        <v>0</v>
      </c>
      <c r="AB6" s="211" t="str">
        <f t="shared" ref="AB6:AB37" ca="1" si="4">B6&amp;C6</f>
        <v>TinEM Vinto</v>
      </c>
    </row>
    <row r="7" spans="1:34" s="210" customFormat="1" ht="20.100000000000001" customHeight="1">
      <c r="A7" s="245" t="s">
        <v>738</v>
      </c>
      <c r="B7" s="166" t="str">
        <f ca="1">IF(LEN(A7)=0,"",INDEX('Smelter Look-up'!$A:$A,MATCH($A7,'Smelter Look-up'!$E:$E,0)))</f>
        <v>Tin</v>
      </c>
      <c r="C7" s="170" t="str">
        <f ca="1">IF(LEN(A7)=0,"",INDEX('Smelter Look-up'!$C:$C,MATCH($A7,'Smelter Look-up'!$E:$E,0)))</f>
        <v>Fenix Metals</v>
      </c>
      <c r="D7" s="213"/>
      <c r="E7" s="166" t="str">
        <f ca="1">IF(ISERROR($V7),"",OFFSET('Smelter Look-up'!$D$4,$V7-4,0)&amp;"")</f>
        <v>POLAND</v>
      </c>
      <c r="F7" s="166" t="str">
        <f ca="1">IF(ISERROR($V7),"",OFFSET('Smelter Look-up'!$E$4,$V7-4,0))</f>
        <v>CID000468</v>
      </c>
      <c r="G7" s="166" t="str">
        <f ca="1">IF(C7=$X$4,IF(ISERROR($V7),"Enter smelter details","RMI"),IF(ISERROR($V7),"",OFFSET('Smelter Look-up'!$F$4,$V7-4,0)))</f>
        <v>RMI</v>
      </c>
      <c r="H7" s="167">
        <f ca="1">IF(ISERROR($V7),"",OFFSET('Smelter Look-up'!$G$4,$V7-4,0))</f>
        <v>0</v>
      </c>
      <c r="I7" s="168" t="str">
        <f ca="1">IF(ISERROR($V7),"",OFFSET('Smelter Look-up'!$H$4,$V7-4,0))</f>
        <v>Chmielów</v>
      </c>
      <c r="J7" s="168" t="str">
        <f ca="1">IF(ISERROR($V7),"",OFFSET('Smelter Look-up'!$I$4,$V7-4,0))</f>
        <v>Podkarpackie</v>
      </c>
      <c r="K7" s="207"/>
      <c r="L7" s="207"/>
      <c r="M7" s="207"/>
      <c r="N7" s="207"/>
      <c r="O7" s="207"/>
      <c r="P7" s="169"/>
      <c r="Q7" s="208"/>
      <c r="R7" s="166" t="str">
        <f ca="1">IF(ISERROR($V7),"",OFFSET('Smelter Look-up'!$C$4,$V7-4,0)&amp;"")</f>
        <v>Fenix Metals</v>
      </c>
      <c r="S7" s="165" t="str">
        <f t="shared" ca="1" si="2"/>
        <v>PL</v>
      </c>
      <c r="T7" s="165" t="str">
        <f ca="1">IF(B7="","",IF(ISERROR(MATCH($J7,SorP!$B$1:$B$6261,0)),"",INDIRECT("'SorP'!$A$"&amp;MATCH($S7&amp;$J7,SorP!C:C,0))))</f>
        <v>PL-18</v>
      </c>
      <c r="U7" s="185"/>
      <c r="V7" s="209">
        <f ca="1">IF(C7="",NA(),IF(OR(C7="Smelter not listed",C7="Smelter not yet identified"),MATCH($B7&amp;$D7,'Smelter Look-up'!$J:$J,0),MATCH($B7&amp;$C7,'Smelter Look-up'!$J:$J,0)))</f>
        <v>462</v>
      </c>
      <c r="X7" s="210">
        <f t="shared" ca="1" si="3"/>
        <v>0</v>
      </c>
      <c r="AB7" s="211" t="str">
        <f t="shared" ca="1" si="4"/>
        <v>TinFenix Metals</v>
      </c>
    </row>
    <row r="8" spans="1:34" s="210" customFormat="1" ht="20.100000000000001" customHeight="1">
      <c r="A8" s="245" t="s">
        <v>742</v>
      </c>
      <c r="B8" s="166" t="str">
        <f ca="1">IF(LEN(A8)=0,"",INDEX('Smelter Look-up'!$A:$A,MATCH($A8,'Smelter Look-up'!$E:$E,0)))</f>
        <v>Tin</v>
      </c>
      <c r="C8" s="170" t="str">
        <f ca="1">IF(LEN(A8)=0,"",INDEX('Smelter Look-up'!$C:$C,MATCH($A8,'Smelter Look-up'!$E:$E,0)))</f>
        <v>China Tin Group Co., Ltd.</v>
      </c>
      <c r="D8" s="213"/>
      <c r="E8" s="166" t="str">
        <f ca="1">IF(ISERROR($V8),"",OFFSET('Smelter Look-up'!$D$4,$V8-4,0)&amp;"")</f>
        <v>CHINA</v>
      </c>
      <c r="F8" s="166" t="str">
        <f ca="1">IF(ISERROR($V8),"",OFFSET('Smelter Look-up'!$E$4,$V8-4,0))</f>
        <v>CID001070</v>
      </c>
      <c r="G8" s="166" t="str">
        <f ca="1">IF(C8=$X$4,IF(ISERROR($V8),"Enter smelter details","RMI"),IF(ISERROR($V8),"",OFFSET('Smelter Look-up'!$F$4,$V8-4,0)))</f>
        <v>RMI</v>
      </c>
      <c r="H8" s="167">
        <f ca="1">IF(ISERROR($V8),"",OFFSET('Smelter Look-up'!$G$4,$V8-4,0))</f>
        <v>0</v>
      </c>
      <c r="I8" s="168" t="str">
        <f ca="1">IF(ISERROR($V8),"",OFFSET('Smelter Look-up'!$H$4,$V8-4,0))</f>
        <v>Laibin</v>
      </c>
      <c r="J8" s="168" t="str">
        <f ca="1">IF(ISERROR($V8),"",OFFSET('Smelter Look-up'!$I$4,$V8-4,0))</f>
        <v>Guangxi Zhuangzu Zizhiqu</v>
      </c>
      <c r="K8" s="207"/>
      <c r="L8" s="207"/>
      <c r="M8" s="207"/>
      <c r="N8" s="207"/>
      <c r="O8" s="207"/>
      <c r="P8" s="169"/>
      <c r="Q8" s="208"/>
      <c r="R8" s="166" t="str">
        <f ca="1">IF(ISERROR($V8),"",OFFSET('Smelter Look-up'!$C$4,$V8-4,0)&amp;"")</f>
        <v>China Tin Group Co., Ltd.</v>
      </c>
      <c r="S8" s="165" t="str">
        <f t="shared" ca="1" si="2"/>
        <v>CN</v>
      </c>
      <c r="T8" s="165" t="str">
        <f ca="1">IF(B8="","",IF(ISERROR(MATCH($J8,SorP!$B$1:$B$6261,0)),"",INDIRECT("'SorP'!$A$"&amp;MATCH($S8&amp;$J8,SorP!C:C,0))))</f>
        <v>CN-GX</v>
      </c>
      <c r="U8" s="185"/>
      <c r="V8" s="209">
        <f ca="1">IF(C8="",NA(),IF(OR(C8="Smelter not listed",C8="Smelter not yet identified"),MATCH($B8&amp;$D8,'Smelter Look-up'!$J:$J,0),MATCH($B8&amp;$C8,'Smelter Look-up'!$J:$J,0)))</f>
        <v>431</v>
      </c>
      <c r="X8" s="210">
        <f t="shared" ca="1" si="3"/>
        <v>0</v>
      </c>
      <c r="AB8" s="211" t="str">
        <f t="shared" ca="1" si="4"/>
        <v>TinChina Tin Group Co., Ltd.</v>
      </c>
    </row>
    <row r="9" spans="1:34" s="210" customFormat="1" ht="20.100000000000001" customHeight="1">
      <c r="A9" s="245" t="s">
        <v>743</v>
      </c>
      <c r="B9" s="166" t="str">
        <f ca="1">IF(LEN(A9)=0,"",INDEX('Smelter Look-up'!$A:$A,MATCH($A9,'Smelter Look-up'!$E:$E,0)))</f>
        <v>Tin</v>
      </c>
      <c r="C9" s="170" t="str">
        <f ca="1">IF(LEN(A9)=0,"",INDEX('Smelter Look-up'!$C:$C,MATCH($A9,'Smelter Look-up'!$E:$E,0)))</f>
        <v>Mineracao Taboca S.A.</v>
      </c>
      <c r="D9" s="213"/>
      <c r="E9" s="166" t="str">
        <f ca="1">IF(ISERROR($V9),"",OFFSET('Smelter Look-up'!$D$4,$V9-4,0)&amp;"")</f>
        <v>BRAZIL</v>
      </c>
      <c r="F9" s="166" t="str">
        <f ca="1">IF(ISERROR($V9),"",OFFSET('Smelter Look-up'!$E$4,$V9-4,0))</f>
        <v>CID001173</v>
      </c>
      <c r="G9" s="166" t="str">
        <f ca="1">IF(C9=$X$4,IF(ISERROR($V9),"Enter smelter details","RMI"),IF(ISERROR($V9),"",OFFSET('Smelter Look-up'!$F$4,$V9-4,0)))</f>
        <v>RMI</v>
      </c>
      <c r="H9" s="167">
        <f ca="1">IF(ISERROR($V9),"",OFFSET('Smelter Look-up'!$G$4,$V9-4,0))</f>
        <v>0</v>
      </c>
      <c r="I9" s="168" t="str">
        <f ca="1">IF(ISERROR($V9),"",OFFSET('Smelter Look-up'!$H$4,$V9-4,0))</f>
        <v>Pirapora de Bom Jesus</v>
      </c>
      <c r="J9" s="168" t="str">
        <f ca="1">IF(ISERROR($V9),"",OFFSET('Smelter Look-up'!$I$4,$V9-4,0))</f>
        <v>São Paulo</v>
      </c>
      <c r="K9" s="207"/>
      <c r="L9" s="207"/>
      <c r="M9" s="207"/>
      <c r="N9" s="207"/>
      <c r="O9" s="207"/>
      <c r="P9" s="169"/>
      <c r="Q9" s="208"/>
      <c r="R9" s="166" t="str">
        <f ca="1">IF(ISERROR($V9),"",OFFSET('Smelter Look-up'!$C$4,$V9-4,0)&amp;"")</f>
        <v>Mineracao Taboca S.A.</v>
      </c>
      <c r="S9" s="165" t="str">
        <f t="shared" ca="1" si="2"/>
        <v>BR</v>
      </c>
      <c r="T9" s="165" t="str">
        <f ca="1">IF(B9="","",IF(ISERROR(MATCH($J9,SorP!$B$1:$B$6261,0)),"",INDIRECT("'SorP'!$A$"&amp;MATCH($S9&amp;$J9,SorP!C:C,0))))</f>
        <v>BR-SP</v>
      </c>
      <c r="U9" s="185"/>
      <c r="V9" s="209">
        <f ca="1">IF(C9="",NA(),IF(OR(C9="Smelter not listed",C9="Smelter not yet identified"),MATCH($B9&amp;$D9,'Smelter Look-up'!$J:$J,0),MATCH($B9&amp;$C9,'Smelter Look-up'!$J:$J,0)))</f>
        <v>498</v>
      </c>
      <c r="X9" s="210">
        <f t="shared" ca="1" si="3"/>
        <v>0</v>
      </c>
      <c r="AB9" s="211" t="str">
        <f t="shared" ca="1" si="4"/>
        <v>TinMineracao Taboca S.A.</v>
      </c>
    </row>
    <row r="10" spans="1:34" s="210" customFormat="1" ht="20.100000000000001" customHeight="1">
      <c r="A10" s="245" t="s">
        <v>744</v>
      </c>
      <c r="B10" s="166" t="str">
        <f ca="1">IF(LEN(A10)=0,"",INDEX('Smelter Look-up'!$A:$A,MATCH($A10,'Smelter Look-up'!$E:$E,0)))</f>
        <v>Tin</v>
      </c>
      <c r="C10" s="170" t="str">
        <f ca="1">IF(LEN(A10)=0,"",INDEX('Smelter Look-up'!$C:$C,MATCH($A10,'Smelter Look-up'!$E:$E,0)))</f>
        <v>Minsur</v>
      </c>
      <c r="D10" s="213"/>
      <c r="E10" s="166" t="str">
        <f ca="1">IF(ISERROR($V10),"",OFFSET('Smelter Look-up'!$D$4,$V10-4,0)&amp;"")</f>
        <v>PERU</v>
      </c>
      <c r="F10" s="166" t="str">
        <f ca="1">IF(ISERROR($V10),"",OFFSET('Smelter Look-up'!$E$4,$V10-4,0))</f>
        <v>CID001182</v>
      </c>
      <c r="G10" s="166" t="str">
        <f ca="1">IF(C10=$X$4,IF(ISERROR($V10),"Enter smelter details","RMI"),IF(ISERROR($V10),"",OFFSET('Smelter Look-up'!$F$4,$V10-4,0)))</f>
        <v>RMI</v>
      </c>
      <c r="H10" s="167">
        <f ca="1">IF(ISERROR($V10),"",OFFSET('Smelter Look-up'!$G$4,$V10-4,0))</f>
        <v>0</v>
      </c>
      <c r="I10" s="168" t="str">
        <f ca="1">IF(ISERROR($V10),"",OFFSET('Smelter Look-up'!$H$4,$V10-4,0))</f>
        <v>Paracas</v>
      </c>
      <c r="J10" s="168" t="str">
        <f ca="1">IF(ISERROR($V10),"",OFFSET('Smelter Look-up'!$I$4,$V10-4,0))</f>
        <v>Ika</v>
      </c>
      <c r="K10" s="207"/>
      <c r="L10" s="207"/>
      <c r="M10" s="207"/>
      <c r="N10" s="207"/>
      <c r="O10" s="207"/>
      <c r="P10" s="169"/>
      <c r="Q10" s="208"/>
      <c r="R10" s="166" t="str">
        <f ca="1">IF(ISERROR($V10),"",OFFSET('Smelter Look-up'!$C$4,$V10-4,0)&amp;"")</f>
        <v>Minsur</v>
      </c>
      <c r="S10" s="165" t="str">
        <f t="shared" ca="1" si="2"/>
        <v>PE</v>
      </c>
      <c r="T10" s="165" t="str">
        <f ca="1">IF(B10="","",IF(ISERROR(MATCH($J10,SorP!$B$1:$B$6261,0)),"",INDIRECT("'SorP'!$A$"&amp;MATCH($S10&amp;$J10,SorP!C:C,0))))</f>
        <v>PE-ICA</v>
      </c>
      <c r="U10" s="185"/>
      <c r="V10" s="209">
        <f ca="1">IF(C10="",NA(),IF(OR(C10="Smelter not listed",C10="Smelter not yet identified"),MATCH($B10&amp;$D10,'Smelter Look-up'!$J:$J,0),MATCH($B10&amp;$C10,'Smelter Look-up'!$J:$J,0)))</f>
        <v>503</v>
      </c>
      <c r="X10" s="210">
        <f t="shared" ca="1" si="3"/>
        <v>0</v>
      </c>
      <c r="AB10" s="211" t="str">
        <f t="shared" ca="1" si="4"/>
        <v>TinMinsur</v>
      </c>
    </row>
    <row r="11" spans="1:34" s="210" customFormat="1" ht="20.100000000000001" customHeight="1">
      <c r="A11" s="245" t="s">
        <v>748</v>
      </c>
      <c r="B11" s="166" t="str">
        <f ca="1">IF(LEN(A11)=0,"",INDEX('Smelter Look-up'!$A:$A,MATCH($A11,'Smelter Look-up'!$E:$E,0)))</f>
        <v>Tin</v>
      </c>
      <c r="C11" s="170" t="str">
        <f ca="1">IF(LEN(A11)=0,"",INDEX('Smelter Look-up'!$C:$C,MATCH($A11,'Smelter Look-up'!$E:$E,0)))</f>
        <v>Operaciones Metalurgicas S.A.</v>
      </c>
      <c r="D11" s="213"/>
      <c r="E11" s="166" t="str">
        <f ca="1">IF(ISERROR($V11),"",OFFSET('Smelter Look-up'!$D$4,$V11-4,0)&amp;"")</f>
        <v>BOLIVIA (PLURINATIONAL STATE OF)</v>
      </c>
      <c r="F11" s="166" t="str">
        <f ca="1">IF(ISERROR($V11),"",OFFSET('Smelter Look-up'!$E$4,$V11-4,0))</f>
        <v>CID001337</v>
      </c>
      <c r="G11" s="166" t="str">
        <f ca="1">IF(C11=$X$4,IF(ISERROR($V11),"Enter smelter details","RMI"),IF(ISERROR($V11),"",OFFSET('Smelter Look-up'!$F$4,$V11-4,0)))</f>
        <v>RMI</v>
      </c>
      <c r="H11" s="167">
        <f ca="1">IF(ISERROR($V11),"",OFFSET('Smelter Look-up'!$G$4,$V11-4,0))</f>
        <v>0</v>
      </c>
      <c r="I11" s="168" t="str">
        <f ca="1">IF(ISERROR($V11),"",OFFSET('Smelter Look-up'!$H$4,$V11-4,0))</f>
        <v>Oruro</v>
      </c>
      <c r="J11" s="168" t="str">
        <f ca="1">IF(ISERROR($V11),"",OFFSET('Smelter Look-up'!$I$4,$V11-4,0))</f>
        <v>Oruro</v>
      </c>
      <c r="K11" s="207"/>
      <c r="L11" s="207"/>
      <c r="M11" s="207"/>
      <c r="N11" s="207"/>
      <c r="O11" s="207"/>
      <c r="P11" s="169"/>
      <c r="Q11" s="208"/>
      <c r="R11" s="166" t="str">
        <f ca="1">IF(ISERROR($V11),"",OFFSET('Smelter Look-up'!$C$4,$V11-4,0)&amp;"")</f>
        <v>Operaciones Metalurgicas S.A.</v>
      </c>
      <c r="S11" s="165" t="str">
        <f t="shared" ca="1" si="2"/>
        <v>Unknown</v>
      </c>
      <c r="T11" s="165" t="e">
        <f ca="1">IF(B11="","",IF(ISERROR(MATCH($J11,SorP!$B$1:$B$6261,0)),"",INDIRECT("'SorP'!$A$"&amp;MATCH($S11&amp;$J11,SorP!C:C,0))))</f>
        <v>#N/A</v>
      </c>
      <c r="U11" s="185"/>
      <c r="V11" s="209">
        <f ca="1">IF(C11="",NA(),IF(OR(C11="Smelter not listed",C11="Smelter not yet identified"),MATCH($B11&amp;$D11,'Smelter Look-up'!$J:$J,0),MATCH($B11&amp;$C11,'Smelter Look-up'!$J:$J,0)))</f>
        <v>514</v>
      </c>
      <c r="X11" s="210">
        <f t="shared" ca="1" si="3"/>
        <v>0</v>
      </c>
      <c r="AB11" s="211" t="str">
        <f t="shared" ca="1" si="4"/>
        <v>TinOperaciones Metalurgicas S.A.</v>
      </c>
    </row>
    <row r="12" spans="1:34" s="210" customFormat="1" ht="20.100000000000001" customHeight="1">
      <c r="A12" s="245" t="s">
        <v>767</v>
      </c>
      <c r="B12" s="166" t="str">
        <f ca="1">IF(LEN(A12)=0,"",INDEX('Smelter Look-up'!$A:$A,MATCH($A12,'Smelter Look-up'!$E:$E,0)))</f>
        <v>Tin</v>
      </c>
      <c r="C12" s="170" t="str">
        <f ca="1">IF(LEN(A12)=0,"",INDEX('Smelter Look-up'!$C:$C,MATCH($A12,'Smelter Look-up'!$E:$E,0)))</f>
        <v>PT Timah Tbk Kundur</v>
      </c>
      <c r="D12" s="213"/>
      <c r="E12" s="166" t="str">
        <f ca="1">IF(ISERROR($V12),"",OFFSET('Smelter Look-up'!$D$4,$V12-4,0)&amp;"")</f>
        <v>INDONESIA</v>
      </c>
      <c r="F12" s="166" t="str">
        <f ca="1">IF(ISERROR($V12),"",OFFSET('Smelter Look-up'!$E$4,$V12-4,0))</f>
        <v>CID001477</v>
      </c>
      <c r="G12" s="166" t="str">
        <f ca="1">IF(C12=$X$4,IF(ISERROR($V12),"Enter smelter details","RMI"),IF(ISERROR($V12),"",OFFSET('Smelter Look-up'!$F$4,$V12-4,0)))</f>
        <v>RMI</v>
      </c>
      <c r="H12" s="167">
        <f ca="1">IF(ISERROR($V12),"",OFFSET('Smelter Look-up'!$G$4,$V12-4,0))</f>
        <v>0</v>
      </c>
      <c r="I12" s="168" t="str">
        <f ca="1">IF(ISERROR($V12),"",OFFSET('Smelter Look-up'!$H$4,$V12-4,0))</f>
        <v>Kundur</v>
      </c>
      <c r="J12" s="168" t="str">
        <f ca="1">IF(ISERROR($V12),"",OFFSET('Smelter Look-up'!$I$4,$V12-4,0))</f>
        <v>Riau</v>
      </c>
      <c r="K12" s="207"/>
      <c r="L12" s="207"/>
      <c r="M12" s="207"/>
      <c r="N12" s="207"/>
      <c r="O12" s="207"/>
      <c r="P12" s="169"/>
      <c r="Q12" s="208"/>
      <c r="R12" s="166" t="str">
        <f ca="1">IF(ISERROR($V12),"",OFFSET('Smelter Look-up'!$C$4,$V12-4,0)&amp;"")</f>
        <v>PT Timah Tbk Kundur</v>
      </c>
      <c r="S12" s="165" t="str">
        <f t="shared" ca="1" si="2"/>
        <v>ID</v>
      </c>
      <c r="T12" s="165" t="str">
        <f ca="1">IF(B12="","",IF(ISERROR(MATCH($J12,SorP!$B$1:$B$6261,0)),"",INDIRECT("'SorP'!$A$"&amp;MATCH($S12&amp;$J12,SorP!C:C,0))))</f>
        <v>ID-RI</v>
      </c>
      <c r="U12" s="185"/>
      <c r="V12" s="209">
        <f ca="1">IF(C12="",NA(),IF(OR(C12="Smelter not listed",C12="Smelter not yet identified"),MATCH($B12&amp;$D12,'Smelter Look-up'!$J:$J,0),MATCH($B12&amp;$C12,'Smelter Look-up'!$J:$J,0)))</f>
        <v>531</v>
      </c>
      <c r="X12" s="210">
        <f t="shared" ca="1" si="3"/>
        <v>0</v>
      </c>
      <c r="AB12" s="211" t="str">
        <f t="shared" ca="1" si="4"/>
        <v>TinPT Timah Tbk Kundur</v>
      </c>
    </row>
    <row r="13" spans="1:34" s="210" customFormat="1" ht="20.100000000000001" customHeight="1">
      <c r="A13" s="245" t="s">
        <v>750</v>
      </c>
      <c r="B13" s="166" t="str">
        <f ca="1">IF(LEN(A13)=0,"",INDEX('Smelter Look-up'!$A:$A,MATCH($A13,'Smelter Look-up'!$E:$E,0)))</f>
        <v>Tin</v>
      </c>
      <c r="C13" s="170" t="str">
        <f ca="1">IF(LEN(A13)=0,"",INDEX('Smelter Look-up'!$C:$C,MATCH($A13,'Smelter Look-up'!$E:$E,0)))</f>
        <v>PT Timah Tbk Mentok</v>
      </c>
      <c r="D13" s="213"/>
      <c r="E13" s="166" t="str">
        <f ca="1">IF(ISERROR($V13),"",OFFSET('Smelter Look-up'!$D$4,$V13-4,0)&amp;"")</f>
        <v>INDONESIA</v>
      </c>
      <c r="F13" s="166" t="str">
        <f ca="1">IF(ISERROR($V13),"",OFFSET('Smelter Look-up'!$E$4,$V13-4,0))</f>
        <v>CID001482</v>
      </c>
      <c r="G13" s="166" t="str">
        <f ca="1">IF(C13=$X$4,IF(ISERROR($V13),"Enter smelter details","RMI"),IF(ISERROR($V13),"",OFFSET('Smelter Look-up'!$F$4,$V13-4,0)))</f>
        <v>RMI</v>
      </c>
      <c r="H13" s="167">
        <f ca="1">IF(ISERROR($V13),"",OFFSET('Smelter Look-up'!$G$4,$V13-4,0))</f>
        <v>0</v>
      </c>
      <c r="I13" s="168" t="str">
        <f ca="1">IF(ISERROR($V13),"",OFFSET('Smelter Look-up'!$H$4,$V13-4,0))</f>
        <v>Mentok</v>
      </c>
      <c r="J13" s="168" t="str">
        <f ca="1">IF(ISERROR($V13),"",OFFSET('Smelter Look-up'!$I$4,$V13-4,0))</f>
        <v>Kepulauan Bangka Belitung</v>
      </c>
      <c r="K13" s="207"/>
      <c r="L13" s="207"/>
      <c r="M13" s="207"/>
      <c r="N13" s="207"/>
      <c r="O13" s="207"/>
      <c r="P13" s="169"/>
      <c r="Q13" s="208"/>
      <c r="R13" s="166" t="str">
        <f ca="1">IF(ISERROR($V13),"",OFFSET('Smelter Look-up'!$C$4,$V13-4,0)&amp;"")</f>
        <v>PT Timah Tbk Mentok</v>
      </c>
      <c r="S13" s="165" t="str">
        <f t="shared" ca="1" si="2"/>
        <v>ID</v>
      </c>
      <c r="T13" s="165" t="str">
        <f ca="1">IF(B13="","",IF(ISERROR(MATCH($J13,SorP!$B$1:$B$6261,0)),"",INDIRECT("'SorP'!$A$"&amp;MATCH($S13&amp;$J13,SorP!C:C,0))))</f>
        <v>ID-BB</v>
      </c>
      <c r="U13" s="185"/>
      <c r="V13" s="209">
        <f ca="1">IF(C13="",NA(),IF(OR(C13="Smelter not listed",C13="Smelter not yet identified"),MATCH($B13&amp;$D13,'Smelter Look-up'!$J:$J,0),MATCH($B13&amp;$C13,'Smelter Look-up'!$J:$J,0)))</f>
        <v>532</v>
      </c>
      <c r="X13" s="210">
        <f t="shared" ca="1" si="3"/>
        <v>0</v>
      </c>
      <c r="AB13" s="211" t="str">
        <f t="shared" ca="1" si="4"/>
        <v>TinPT Timah Tbk Mentok</v>
      </c>
    </row>
    <row r="14" spans="1:34" s="210" customFormat="1" ht="20.100000000000001" customHeight="1">
      <c r="A14" s="245" t="s">
        <v>753</v>
      </c>
      <c r="B14" s="166" t="str">
        <f ca="1">IF(LEN(A14)=0,"",INDEX('Smelter Look-up'!$A:$A,MATCH($A14,'Smelter Look-up'!$E:$E,0)))</f>
        <v>Tin</v>
      </c>
      <c r="C14" s="170" t="str">
        <f ca="1">IF(LEN(A14)=0,"",INDEX('Smelter Look-up'!$C:$C,MATCH($A14,'Smelter Look-up'!$E:$E,0)))</f>
        <v>Thaisarco</v>
      </c>
      <c r="D14" s="213"/>
      <c r="E14" s="166" t="str">
        <f ca="1">IF(ISERROR($V14),"",OFFSET('Smelter Look-up'!$D$4,$V14-4,0)&amp;"")</f>
        <v>THAILAND</v>
      </c>
      <c r="F14" s="166" t="str">
        <f ca="1">IF(ISERROR($V14),"",OFFSET('Smelter Look-up'!$E$4,$V14-4,0))</f>
        <v>CID001898</v>
      </c>
      <c r="G14" s="166" t="str">
        <f ca="1">IF(C14=$X$4,IF(ISERROR($V14),"Enter smelter details","RMI"),IF(ISERROR($V14),"",OFFSET('Smelter Look-up'!$F$4,$V14-4,0)))</f>
        <v>RMI</v>
      </c>
      <c r="H14" s="167">
        <f ca="1">IF(ISERROR($V14),"",OFFSET('Smelter Look-up'!$G$4,$V14-4,0))</f>
        <v>0</v>
      </c>
      <c r="I14" s="168" t="str">
        <f ca="1">IF(ISERROR($V14),"",OFFSET('Smelter Look-up'!$H$4,$V14-4,0))</f>
        <v>Amphur Muang</v>
      </c>
      <c r="J14" s="168" t="str">
        <f ca="1">IF(ISERROR($V14),"",OFFSET('Smelter Look-up'!$I$4,$V14-4,0))</f>
        <v>Phuket</v>
      </c>
      <c r="K14" s="207"/>
      <c r="L14" s="207"/>
      <c r="M14" s="207"/>
      <c r="N14" s="207"/>
      <c r="O14" s="207"/>
      <c r="P14" s="169"/>
      <c r="Q14" s="208"/>
      <c r="R14" s="166" t="str">
        <f ca="1">IF(ISERROR($V14),"",OFFSET('Smelter Look-up'!$C$4,$V14-4,0)&amp;"")</f>
        <v>Thaisarco</v>
      </c>
      <c r="S14" s="165" t="str">
        <f t="shared" ca="1" si="2"/>
        <v>TH</v>
      </c>
      <c r="T14" s="165" t="str">
        <f ca="1">IF(B14="","",IF(ISERROR(MATCH($J14,SorP!$B$1:$B$6261,0)),"",INDIRECT("'SorP'!$A$"&amp;MATCH($S14&amp;$J14,SorP!C:C,0))))</f>
        <v>TH-83</v>
      </c>
      <c r="U14" s="185"/>
      <c r="V14" s="209">
        <f ca="1">IF(C14="",NA(),IF(OR(C14="Smelter not listed",C14="Smelter not yet identified"),MATCH($B14&amp;$D14,'Smelter Look-up'!$J:$J,0),MATCH($B14&amp;$C14,'Smelter Look-up'!$J:$J,0)))</f>
        <v>543</v>
      </c>
      <c r="X14" s="210">
        <f t="shared" ca="1" si="3"/>
        <v>0</v>
      </c>
      <c r="AB14" s="211" t="str">
        <f t="shared" ca="1" si="4"/>
        <v>TinThaisarco</v>
      </c>
    </row>
    <row r="15" spans="1:34" s="210" customFormat="1" ht="20.100000000000001" customHeight="1">
      <c r="A15" s="245" t="s">
        <v>15179</v>
      </c>
      <c r="B15" s="166" t="str">
        <f ca="1">IF(LEN(A15)=0,"",INDEX('Smelter Look-up'!$A:$A,MATCH($A15,'Smelter Look-up'!$E:$E,0)))</f>
        <v>Tin</v>
      </c>
      <c r="C15" s="170" t="str">
        <f ca="1">IF(LEN(A15)=0,"",INDEX('Smelter Look-up'!$C:$C,MATCH($A15,'Smelter Look-up'!$E:$E,0)))</f>
        <v>PT Rajehan Ariq</v>
      </c>
      <c r="D15" s="213"/>
      <c r="E15" s="166" t="str">
        <f ca="1">IF(ISERROR($V15),"",OFFSET('Smelter Look-up'!$D$4,$V15-4,0)&amp;"")</f>
        <v>INDONESIA</v>
      </c>
      <c r="F15" s="166" t="str">
        <f ca="1">IF(ISERROR($V15),"",OFFSET('Smelter Look-up'!$E$4,$V15-4,0))</f>
        <v>CID002593</v>
      </c>
      <c r="G15" s="166" t="str">
        <f ca="1">IF(C15=$X$4,IF(ISERROR($V15),"Enter smelter details","RMI"),IF(ISERROR($V15),"",OFFSET('Smelter Look-up'!$F$4,$V15-4,0)))</f>
        <v>RMI</v>
      </c>
      <c r="H15" s="167">
        <f ca="1">IF(ISERROR($V15),"",OFFSET('Smelter Look-up'!$G$4,$V15-4,0))</f>
        <v>0</v>
      </c>
      <c r="I15" s="168" t="str">
        <f ca="1">IF(ISERROR($V15),"",OFFSET('Smelter Look-up'!$H$4,$V15-4,0))</f>
        <v>Pangkal Pinang</v>
      </c>
      <c r="J15" s="168" t="str">
        <f ca="1">IF(ISERROR($V15),"",OFFSET('Smelter Look-up'!$I$4,$V15-4,0))</f>
        <v>Kepulauan Bangka Belitung</v>
      </c>
      <c r="K15" s="207"/>
      <c r="L15" s="207"/>
      <c r="M15" s="207"/>
      <c r="N15" s="207"/>
      <c r="O15" s="207"/>
      <c r="P15" s="169"/>
      <c r="Q15" s="208"/>
      <c r="R15" s="166" t="str">
        <f ca="1">IF(ISERROR($V15),"",OFFSET('Smelter Look-up'!$C$4,$V15-4,0)&amp;"")</f>
        <v>PT Rajehan Ariq</v>
      </c>
      <c r="S15" s="165" t="str">
        <f t="shared" ca="1" si="2"/>
        <v>ID</v>
      </c>
      <c r="T15" s="165" t="str">
        <f ca="1">IF(B15="","",IF(ISERROR(MATCH($J15,SorP!$B$1:$B$6261,0)),"",INDIRECT("'SorP'!$A$"&amp;MATCH($S15&amp;$J15,SorP!C:C,0))))</f>
        <v>ID-BB</v>
      </c>
      <c r="U15" s="185"/>
      <c r="V15" s="209">
        <f ca="1">IF(C15="",NA(),IF(OR(C15="Smelter not listed",C15="Smelter not yet identified"),MATCH($B15&amp;$D15,'Smelter Look-up'!$J:$J,0),MATCH($B15&amp;$C15,'Smelter Look-up'!$J:$J,0)))</f>
        <v>529</v>
      </c>
      <c r="X15" s="210">
        <f t="shared" ca="1" si="3"/>
        <v>0</v>
      </c>
      <c r="AB15" s="211" t="str">
        <f t="shared" ca="1" si="4"/>
        <v>TinPT Rajehan Ariq</v>
      </c>
    </row>
    <row r="16" spans="1:34" s="210" customFormat="1" ht="20.100000000000001" customHeight="1">
      <c r="A16" s="245" t="s">
        <v>1728</v>
      </c>
      <c r="B16" s="166" t="str">
        <f ca="1">IF(LEN(A16)=0,"",INDEX('Smelter Look-up'!$A:$A,MATCH($A16,'Smelter Look-up'!$E:$E,0)))</f>
        <v>Tin</v>
      </c>
      <c r="C16" s="170" t="str">
        <f ca="1">IF(LEN(A16)=0,"",INDEX('Smelter Look-up'!$C:$C,MATCH($A16,'Smelter Look-up'!$E:$E,0)))</f>
        <v>Aurubis Beerse</v>
      </c>
      <c r="D16" s="213"/>
      <c r="E16" s="166" t="str">
        <f ca="1">IF(ISERROR($V16),"",OFFSET('Smelter Look-up'!$D$4,$V16-4,0)&amp;"")</f>
        <v>BELGIUM</v>
      </c>
      <c r="F16" s="166" t="str">
        <f ca="1">IF(ISERROR($V16),"",OFFSET('Smelter Look-up'!$E$4,$V16-4,0))</f>
        <v>CID002773</v>
      </c>
      <c r="G16" s="166" t="str">
        <f ca="1">IF(C16=$X$4,IF(ISERROR($V16),"Enter smelter details","RMI"),IF(ISERROR($V16),"",OFFSET('Smelter Look-up'!$F$4,$V16-4,0)))</f>
        <v>RMI</v>
      </c>
      <c r="H16" s="167">
        <f ca="1">IF(ISERROR($V16),"",OFFSET('Smelter Look-up'!$G$4,$V16-4,0))</f>
        <v>0</v>
      </c>
      <c r="I16" s="168" t="str">
        <f ca="1">IF(ISERROR($V16),"",OFFSET('Smelter Look-up'!$H$4,$V16-4,0))</f>
        <v>Beerse</v>
      </c>
      <c r="J16" s="168" t="str">
        <f ca="1">IF(ISERROR($V16),"",OFFSET('Smelter Look-up'!$I$4,$V16-4,0))</f>
        <v>Antwerpen</v>
      </c>
      <c r="K16" s="207"/>
      <c r="L16" s="207"/>
      <c r="M16" s="207"/>
      <c r="N16" s="207"/>
      <c r="O16" s="207"/>
      <c r="P16" s="169"/>
      <c r="Q16" s="208"/>
      <c r="R16" s="166" t="str">
        <f ca="1">IF(ISERROR($V16),"",OFFSET('Smelter Look-up'!$C$4,$V16-4,0)&amp;"")</f>
        <v>Aurubis Beerse</v>
      </c>
      <c r="S16" s="165" t="str">
        <f t="shared" ca="1" si="2"/>
        <v>BE</v>
      </c>
      <c r="T16" s="165" t="str">
        <f ca="1">IF(B16="","",IF(ISERROR(MATCH($J16,SorP!$B$1:$B$6261,0)),"",INDIRECT("'SorP'!$A$"&amp;MATCH($S16&amp;$J16,SorP!C:C,0))))</f>
        <v>BE-VAN</v>
      </c>
      <c r="U16" s="185"/>
      <c r="V16" s="209">
        <f ca="1">IF(C16="",NA(),IF(OR(C16="Smelter not listed",C16="Smelter not yet identified"),MATCH($B16&amp;$D16,'Smelter Look-up'!$J:$J,0),MATCH($B16&amp;$C16,'Smelter Look-up'!$J:$J,0)))</f>
        <v>423</v>
      </c>
      <c r="X16" s="210">
        <f t="shared" ca="1" si="3"/>
        <v>0</v>
      </c>
      <c r="AB16" s="211" t="str">
        <f t="shared" ca="1" si="4"/>
        <v>TinAurubis Beerse</v>
      </c>
    </row>
    <row r="17" spans="1:28" s="210" customFormat="1" ht="20.100000000000001" customHeight="1">
      <c r="A17" s="245" t="s">
        <v>1730</v>
      </c>
      <c r="B17" s="166" t="str">
        <f ca="1">IF(LEN(A17)=0,"",INDEX('Smelter Look-up'!$A:$A,MATCH($A17,'Smelter Look-up'!$E:$E,0)))</f>
        <v>Tin</v>
      </c>
      <c r="C17" s="170" t="str">
        <f ca="1">IF(LEN(A17)=0,"",INDEX('Smelter Look-up'!$C:$C,MATCH($A17,'Smelter Look-up'!$E:$E,0)))</f>
        <v>Aurubis Berango</v>
      </c>
      <c r="D17" s="213"/>
      <c r="E17" s="166" t="str">
        <f ca="1">IF(ISERROR($V17),"",OFFSET('Smelter Look-up'!$D$4,$V17-4,0)&amp;"")</f>
        <v>SPAIN</v>
      </c>
      <c r="F17" s="166" t="str">
        <f ca="1">IF(ISERROR($V17),"",OFFSET('Smelter Look-up'!$E$4,$V17-4,0))</f>
        <v>CID002774</v>
      </c>
      <c r="G17" s="166" t="str">
        <f ca="1">IF(C17=$X$4,IF(ISERROR($V17),"Enter smelter details","RMI"),IF(ISERROR($V17),"",OFFSET('Smelter Look-up'!$F$4,$V17-4,0)))</f>
        <v>RMI</v>
      </c>
      <c r="H17" s="167">
        <f ca="1">IF(ISERROR($V17),"",OFFSET('Smelter Look-up'!$G$4,$V17-4,0))</f>
        <v>0</v>
      </c>
      <c r="I17" s="168" t="str">
        <f ca="1">IF(ISERROR($V17),"",OFFSET('Smelter Look-up'!$H$4,$V17-4,0))</f>
        <v>Berango</v>
      </c>
      <c r="J17" s="168" t="str">
        <f ca="1">IF(ISERROR($V17),"",OFFSET('Smelter Look-up'!$I$4,$V17-4,0))</f>
        <v>Bizkaia</v>
      </c>
      <c r="K17" s="207"/>
      <c r="L17" s="207"/>
      <c r="M17" s="207"/>
      <c r="N17" s="207"/>
      <c r="O17" s="207"/>
      <c r="P17" s="169"/>
      <c r="Q17" s="208"/>
      <c r="R17" s="166" t="str">
        <f ca="1">IF(ISERROR($V17),"",OFFSET('Smelter Look-up'!$C$4,$V17-4,0)&amp;"")</f>
        <v>Aurubis Berango</v>
      </c>
      <c r="S17" s="165" t="str">
        <f t="shared" ca="1" si="2"/>
        <v>ES</v>
      </c>
      <c r="T17" s="165" t="str">
        <f ca="1">IF(B17="","",IF(ISERROR(MATCH($J17,SorP!$B$1:$B$6261,0)),"",INDIRECT("'SorP'!$A$"&amp;MATCH($S17&amp;$J17,SorP!C:C,0))))</f>
        <v>ES-BI</v>
      </c>
      <c r="U17" s="185"/>
      <c r="V17" s="209">
        <f ca="1">IF(C17="",NA(),IF(OR(C17="Smelter not listed",C17="Smelter not yet identified"),MATCH($B17&amp;$D17,'Smelter Look-up'!$J:$J,0),MATCH($B17&amp;$C17,'Smelter Look-up'!$J:$J,0)))</f>
        <v>425</v>
      </c>
      <c r="X17" s="210">
        <f t="shared" ca="1" si="3"/>
        <v>0</v>
      </c>
      <c r="AB17" s="211" t="str">
        <f t="shared" ca="1" si="4"/>
        <v>TinAurubis Berango</v>
      </c>
    </row>
    <row r="18" spans="1:28" s="210" customFormat="1" ht="20.100000000000001" customHeight="1">
      <c r="A18" s="165" t="s">
        <v>14907</v>
      </c>
      <c r="B18" s="166" t="str">
        <f ca="1">IF(LEN(A18)=0,"",INDEX('Smelter Look-up'!$A:$A,MATCH($A18,'Smelter Look-up'!$E:$E,0)))</f>
        <v>Tin</v>
      </c>
      <c r="C18" s="170" t="str">
        <f ca="1">IF(LEN(A18)=0,"",INDEX('Smelter Look-up'!$C:$C,MATCH($A18,'Smelter Look-up'!$E:$E,0)))</f>
        <v>PT Bangka Prima Tin</v>
      </c>
      <c r="D18" s="213"/>
      <c r="E18" s="166" t="str">
        <f ca="1">IF(ISERROR($V18),"",OFFSET('Smelter Look-up'!$D$4,$V18-4,0)&amp;"")</f>
        <v>INDONESIA</v>
      </c>
      <c r="F18" s="166" t="str">
        <f ca="1">IF(ISERROR($V18),"",OFFSET('Smelter Look-up'!$E$4,$V18-4,0))</f>
        <v>CID002776</v>
      </c>
      <c r="G18" s="166" t="str">
        <f ca="1">IF(C18=$X$4,IF(ISERROR($V18),"Enter smelter details","RMI"),IF(ISERROR($V18),"",OFFSET('Smelter Look-up'!$F$4,$V18-4,0)))</f>
        <v>RMI</v>
      </c>
      <c r="H18" s="167">
        <f ca="1">IF(ISERROR($V18),"",OFFSET('Smelter Look-up'!$G$4,$V18-4,0))</f>
        <v>0</v>
      </c>
      <c r="I18" s="168" t="str">
        <f ca="1">IF(ISERROR($V18),"",OFFSET('Smelter Look-up'!$H$4,$V18-4,0))</f>
        <v>Air Mesu</v>
      </c>
      <c r="J18" s="168" t="str">
        <f ca="1">IF(ISERROR($V18),"",OFFSET('Smelter Look-up'!$I$4,$V18-4,0))</f>
        <v>Kepulauan Bangka Belitung</v>
      </c>
      <c r="K18" s="207"/>
      <c r="L18" s="207"/>
      <c r="M18" s="207"/>
      <c r="N18" s="207"/>
      <c r="O18" s="207"/>
      <c r="P18" s="169"/>
      <c r="Q18" s="208"/>
      <c r="R18" s="166" t="str">
        <f ca="1">IF(ISERROR($V18),"",OFFSET('Smelter Look-up'!$C$4,$V18-4,0)&amp;"")</f>
        <v>PT Bangka Prima Tin</v>
      </c>
      <c r="S18" s="165" t="str">
        <f t="shared" ca="1" si="2"/>
        <v>ID</v>
      </c>
      <c r="T18" s="165" t="str">
        <f ca="1">IF(B18="","",IF(ISERROR(MATCH($J18,SorP!$B$1:$B$6261,0)),"",INDIRECT("'SorP'!$A$"&amp;MATCH($S18&amp;$J18,SorP!C:C,0))))</f>
        <v>ID-BB</v>
      </c>
      <c r="U18" s="185"/>
      <c r="V18" s="209">
        <f ca="1">IF(C18="",NA(),IF(OR(C18="Smelter not listed",C18="Smelter not yet identified"),MATCH($B18&amp;$D18,'Smelter Look-up'!$J:$J,0),MATCH($B18&amp;$C18,'Smelter Look-up'!$J:$J,0)))</f>
        <v>521</v>
      </c>
      <c r="X18" s="210">
        <f t="shared" ca="1" si="3"/>
        <v>0</v>
      </c>
      <c r="AB18" s="211" t="str">
        <f t="shared" ca="1" si="4"/>
        <v>TinPT Bangka Prima Tin</v>
      </c>
    </row>
    <row r="19" spans="1:28" s="210" customFormat="1" ht="20.399999999999999">
      <c r="A19" s="165" t="s">
        <v>2419</v>
      </c>
      <c r="B19" s="166" t="str">
        <f ca="1">IF(LEN(A19)=0,"",INDEX('Smelter Look-up'!$A:$A,MATCH($A19,'Smelter Look-up'!$E:$E,0)))</f>
        <v>Tin</v>
      </c>
      <c r="C19" s="170" t="str">
        <f ca="1">IF(LEN(A19)=0,"",INDEX('Smelter Look-up'!$C:$C,MATCH($A19,'Smelter Look-up'!$E:$E,0)))</f>
        <v>Guangdong Hanhe Non-Ferrous Metal Co., Ltd.</v>
      </c>
      <c r="D19" s="213"/>
      <c r="E19" s="166" t="str">
        <f ca="1">IF(ISERROR($V19),"",OFFSET('Smelter Look-up'!$D$4,$V19-4,0)&amp;"")</f>
        <v>CHINA</v>
      </c>
      <c r="F19" s="166" t="str">
        <f ca="1">IF(ISERROR($V19),"",OFFSET('Smelter Look-up'!$E$4,$V19-4,0))</f>
        <v>CID003116</v>
      </c>
      <c r="G19" s="166" t="str">
        <f ca="1">IF(C19=$X$4,IF(ISERROR($V19),"Enter smelter details","RMI"),IF(ISERROR($V19),"",OFFSET('Smelter Look-up'!$F$4,$V19-4,0)))</f>
        <v>RMI</v>
      </c>
      <c r="H19" s="167">
        <f ca="1">IF(ISERROR($V19),"",OFFSET('Smelter Look-up'!$G$4,$V19-4,0))</f>
        <v>0</v>
      </c>
      <c r="I19" s="168" t="str">
        <f ca="1">IF(ISERROR($V19),"",OFFSET('Smelter Look-up'!$H$4,$V19-4,0))</f>
        <v>Chaozhou</v>
      </c>
      <c r="J19" s="168" t="str">
        <f ca="1">IF(ISERROR($V19),"",OFFSET('Smelter Look-up'!$I$4,$V19-4,0))</f>
        <v>Guangdong Sheng</v>
      </c>
      <c r="K19" s="207"/>
      <c r="L19" s="207"/>
      <c r="M19" s="207"/>
      <c r="N19" s="207"/>
      <c r="O19" s="207"/>
      <c r="P19" s="169"/>
      <c r="Q19" s="208"/>
      <c r="R19" s="166" t="str">
        <f ca="1">IF(ISERROR($V19),"",OFFSET('Smelter Look-up'!$C$4,$V19-4,0)&amp;"")</f>
        <v>Guangdong Hanhe Non-Ferrous Metal Co., Ltd.</v>
      </c>
      <c r="S19" s="165" t="str">
        <f t="shared" ca="1" si="2"/>
        <v>CN</v>
      </c>
      <c r="T19" s="165" t="str">
        <f ca="1">IF(B19="","",IF(ISERROR(MATCH($J19,SorP!$B$1:$B$6261,0)),"",INDIRECT("'SorP'!$A$"&amp;MATCH($S19&amp;$J19,SorP!C:C,0))))</f>
        <v>CN-GD</v>
      </c>
      <c r="U19" s="185"/>
      <c r="V19" s="209">
        <f ca="1">IF(C19="",NA(),IF(OR(C19="Smelter not listed",C19="Smelter not yet identified"),MATCH($B19&amp;$D19,'Smelter Look-up'!$J:$J,0),MATCH($B19&amp;$C19,'Smelter Look-up'!$J:$J,0)))</f>
        <v>475</v>
      </c>
      <c r="X19" s="210">
        <f t="shared" ca="1" si="3"/>
        <v>0</v>
      </c>
      <c r="AB19" s="211" t="str">
        <f t="shared" ca="1" si="4"/>
        <v>TinGuangdong Hanhe Non-Ferrous Metal Co., Ltd.</v>
      </c>
    </row>
    <row r="20" spans="1:28" s="210" customFormat="1" ht="20.399999999999999">
      <c r="A20" s="165" t="s">
        <v>13349</v>
      </c>
      <c r="B20" s="166" t="str">
        <f ca="1">IF(LEN(A20)=0,"",INDEX('Smelter Look-up'!$A:$A,MATCH($A20,'Smelter Look-up'!$E:$E,0)))</f>
        <v>Tin</v>
      </c>
      <c r="C20" s="170" t="str">
        <f ca="1">IF(LEN(A20)=0,"",INDEX('Smelter Look-up'!$C:$C,MATCH($A20,'Smelter Look-up'!$E:$E,0)))</f>
        <v>PT Mitra Sukses Globalindo</v>
      </c>
      <c r="D20" s="213"/>
      <c r="E20" s="166" t="str">
        <f ca="1">IF(ISERROR($V20),"",OFFSET('Smelter Look-up'!$D$4,$V20-4,0)&amp;"")</f>
        <v>INDONESIA</v>
      </c>
      <c r="F20" s="166" t="str">
        <f ca="1">IF(ISERROR($V20),"",OFFSET('Smelter Look-up'!$E$4,$V20-4,0))</f>
        <v>CID003449</v>
      </c>
      <c r="G20" s="166" t="str">
        <f ca="1">IF(C20=$X$4,IF(ISERROR($V20),"Enter smelter details","RMI"),IF(ISERROR($V20),"",OFFSET('Smelter Look-up'!$F$4,$V20-4,0)))</f>
        <v>RMI</v>
      </c>
      <c r="H20" s="167">
        <f ca="1">IF(ISERROR($V20),"",OFFSET('Smelter Look-up'!$G$4,$V20-4,0))</f>
        <v>0</v>
      </c>
      <c r="I20" s="168" t="str">
        <f ca="1">IF(ISERROR($V20),"",OFFSET('Smelter Look-up'!$H$4,$V20-4,0))</f>
        <v>Pangkalpinang</v>
      </c>
      <c r="J20" s="168" t="str">
        <f ca="1">IF(ISERROR($V20),"",OFFSET('Smelter Look-up'!$I$4,$V20-4,0))</f>
        <v>Kepulauan Bangka Belitung</v>
      </c>
      <c r="K20" s="207"/>
      <c r="L20" s="207"/>
      <c r="M20" s="207"/>
      <c r="N20" s="207"/>
      <c r="O20" s="207"/>
      <c r="P20" s="169"/>
      <c r="Q20" s="208"/>
      <c r="R20" s="166" t="str">
        <f ca="1">IF(ISERROR($V20),"",OFFSET('Smelter Look-up'!$C$4,$V20-4,0)&amp;"")</f>
        <v>PT Mitra Sukses Globalindo</v>
      </c>
      <c r="S20" s="165" t="str">
        <f t="shared" ca="1" si="2"/>
        <v>ID</v>
      </c>
      <c r="T20" s="165" t="str">
        <f ca="1">IF(B20="","",IF(ISERROR(MATCH($J20,SorP!$B$1:$B$6261,0)),"",INDIRECT("'SorP'!$A$"&amp;MATCH($S20&amp;$J20,SorP!C:C,0))))</f>
        <v>ID-BB</v>
      </c>
      <c r="U20" s="185"/>
      <c r="V20" s="209">
        <f ca="1">IF(C20="",NA(),IF(OR(C20="Smelter not listed",C20="Smelter not yet identified"),MATCH($B20&amp;$D20,'Smelter Look-up'!$J:$J,0),MATCH($B20&amp;$C20,'Smelter Look-up'!$J:$J,0)))</f>
        <v>525</v>
      </c>
      <c r="X20" s="210">
        <f t="shared" ca="1" si="3"/>
        <v>0</v>
      </c>
      <c r="AB20" s="211" t="str">
        <f t="shared" ca="1" si="4"/>
        <v>TinPT Mitra Sukses Globalindo</v>
      </c>
    </row>
    <row r="21" spans="1:28" s="210" customFormat="1" ht="20.399999999999999">
      <c r="A21" s="165" t="s">
        <v>14873</v>
      </c>
      <c r="B21" s="166" t="str">
        <f ca="1">IF(LEN(A21)=0,"",INDEX('Smelter Look-up'!$A:$A,MATCH($A21,'Smelter Look-up'!$E:$E,0)))</f>
        <v>Tin</v>
      </c>
      <c r="C21" s="170" t="str">
        <f ca="1">IF(LEN(A21)=0,"",INDEX('Smelter Look-up'!$C:$C,MATCH($A21,'Smelter Look-up'!$E:$E,0)))</f>
        <v>PT Putera Sarana Shakti (PT PSS)</v>
      </c>
      <c r="D21" s="213"/>
      <c r="E21" s="166" t="str">
        <f ca="1">IF(ISERROR($V21),"",OFFSET('Smelter Look-up'!$D$4,$V21-4,0)&amp;"")</f>
        <v>INDONESIA</v>
      </c>
      <c r="F21" s="166" t="str">
        <f ca="1">IF(ISERROR($V21),"",OFFSET('Smelter Look-up'!$E$4,$V21-4,0))</f>
        <v>CID003868</v>
      </c>
      <c r="G21" s="166" t="str">
        <f ca="1">IF(C21=$X$4,IF(ISERROR($V21),"Enter smelter details","RMI"),IF(ISERROR($V21),"",OFFSET('Smelter Look-up'!$F$4,$V21-4,0)))</f>
        <v>RMI</v>
      </c>
      <c r="H21" s="167">
        <f ca="1">IF(ISERROR($V21),"",OFFSET('Smelter Look-up'!$G$4,$V21-4,0))</f>
        <v>0</v>
      </c>
      <c r="I21" s="168" t="str">
        <f ca="1">IF(ISERROR($V21),"",OFFSET('Smelter Look-up'!$H$4,$V21-4,0))</f>
        <v>Sungailiat</v>
      </c>
      <c r="J21" s="168" t="str">
        <f ca="1">IF(ISERROR($V21),"",OFFSET('Smelter Look-up'!$I$4,$V21-4,0))</f>
        <v>Kepulauan Bangka Belitung</v>
      </c>
      <c r="K21" s="207"/>
      <c r="L21" s="207"/>
      <c r="M21" s="207"/>
      <c r="N21" s="207"/>
      <c r="O21" s="207"/>
      <c r="P21" s="169"/>
      <c r="Q21" s="208"/>
      <c r="R21" s="166" t="str">
        <f ca="1">IF(ISERROR($V21),"",OFFSET('Smelter Look-up'!$C$4,$V21-4,0)&amp;"")</f>
        <v>PT Putera Sarana Shakti (PT PSS)</v>
      </c>
      <c r="S21" s="165" t="str">
        <f t="shared" ca="1" si="2"/>
        <v>ID</v>
      </c>
      <c r="T21" s="165" t="str">
        <f ca="1">IF(B21="","",IF(ISERROR(MATCH($J21,SorP!$B$1:$B$6261,0)),"",INDIRECT("'SorP'!$A$"&amp;MATCH($S21&amp;$J21,SorP!C:C,0))))</f>
        <v>ID-BB</v>
      </c>
      <c r="U21" s="185"/>
      <c r="V21" s="209">
        <f ca="1">IF(C21="",NA(),IF(OR(C21="Smelter not listed",C21="Smelter not yet identified"),MATCH($B21&amp;$D21,'Smelter Look-up'!$J:$J,0),MATCH($B21&amp;$C21,'Smelter Look-up'!$J:$J,0)))</f>
        <v>528</v>
      </c>
      <c r="X21" s="210">
        <f t="shared" ca="1" si="3"/>
        <v>0</v>
      </c>
      <c r="AB21" s="211" t="str">
        <f t="shared" ca="1" si="4"/>
        <v>TinPT Putera Sarana Shakti (PT PSS)</v>
      </c>
    </row>
    <row r="22" spans="1:28" s="210" customFormat="1" ht="20.399999999999999">
      <c r="A22" s="165" t="s">
        <v>15187</v>
      </c>
      <c r="B22" s="166" t="str">
        <f ca="1">IF(LEN(A22)=0,"",INDEX('Smelter Look-up'!$A:$A,MATCH($A22,'Smelter Look-up'!$E:$E,0)))</f>
        <v>Tin</v>
      </c>
      <c r="C22" s="170" t="str">
        <f ca="1">IF(LEN(A22)=0,"",INDEX('Smelter Look-up'!$C:$C,MATCH($A22,'Smelter Look-up'!$E:$E,0)))</f>
        <v>Malaysia Smelting Corporation Berhad (Port Klang)</v>
      </c>
      <c r="D22" s="213"/>
      <c r="E22" s="166" t="str">
        <f ca="1">IF(ISERROR($V22),"",OFFSET('Smelter Look-up'!$D$4,$V22-4,0)&amp;"")</f>
        <v>MALAYSIA</v>
      </c>
      <c r="F22" s="166" t="str">
        <f ca="1">IF(ISERROR($V22),"",OFFSET('Smelter Look-up'!$E$4,$V22-4,0))</f>
        <v>CID004434</v>
      </c>
      <c r="G22" s="166" t="str">
        <f ca="1">IF(C22=$X$4,IF(ISERROR($V22),"Enter smelter details","RMI"),IF(ISERROR($V22),"",OFFSET('Smelter Look-up'!$F$4,$V22-4,0)))</f>
        <v>RMI</v>
      </c>
      <c r="H22" s="167">
        <f ca="1">IF(ISERROR($V22),"",OFFSET('Smelter Look-up'!$G$4,$V22-4,0))</f>
        <v>0</v>
      </c>
      <c r="I22" s="168" t="str">
        <f ca="1">IF(ISERROR($V22),"",OFFSET('Smelter Look-up'!$H$4,$V22-4,0))</f>
        <v>Port Klang</v>
      </c>
      <c r="J22" s="168" t="str">
        <f ca="1">IF(ISERROR($V22),"",OFFSET('Smelter Look-up'!$I$4,$V22-4,0))</f>
        <v>Selangor</v>
      </c>
      <c r="K22" s="207"/>
      <c r="L22" s="207"/>
      <c r="M22" s="207"/>
      <c r="N22" s="207"/>
      <c r="O22" s="207"/>
      <c r="P22" s="169"/>
      <c r="Q22" s="208"/>
      <c r="R22" s="166" t="str">
        <f ca="1">IF(ISERROR($V22),"",OFFSET('Smelter Look-up'!$C$4,$V22-4,0)&amp;"")</f>
        <v>Malaysia Smelting Corporation Berhad (Port Klang)</v>
      </c>
      <c r="S22" s="165" t="str">
        <f t="shared" ca="1" si="2"/>
        <v>MY</v>
      </c>
      <c r="T22" s="165" t="str">
        <f ca="1">IF(B22="","",IF(ISERROR(MATCH($J22,SorP!$B$1:$B$6261,0)),"",INDIRECT("'SorP'!$A$"&amp;MATCH($S22&amp;$J22,SorP!C:C,0))))</f>
        <v>MY-10</v>
      </c>
      <c r="U22" s="185"/>
      <c r="V22" s="209">
        <f ca="1">IF(C22="",NA(),IF(OR(C22="Smelter not listed",C22="Smelter not yet identified"),MATCH($B22&amp;$D22,'Smelter Look-up'!$J:$J,0),MATCH($B22&amp;$C22,'Smelter Look-up'!$J:$J,0)))</f>
        <v>491</v>
      </c>
      <c r="X22" s="210">
        <f t="shared" ca="1" si="3"/>
        <v>0</v>
      </c>
      <c r="AB22" s="211" t="str">
        <f t="shared" ca="1" si="4"/>
        <v>TinMalaysia Smelting Corporation Berhad (Port Klang)</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3C93F66-36D6-4B8C-9A8A-A445F0CD295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Hammond Manufacturing Company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 xml:space="preserve">Ross Hammond </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rnhammond@hammfg.com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1 519 886 7170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 xml:space="preserve">Ross Hammond  </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rnhammond@hammfg.com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https://cdn.hammfg.com/compliance/conflict-minerals/conflict-minerals-policy-2025.pdf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Ross N. Hammond</cp:lastModifiedBy>
  <cp:lastPrinted>2015-04-21T20:47:43Z</cp:lastPrinted>
  <dcterms:created xsi:type="dcterms:W3CDTF">2010-06-21T21:00:23Z</dcterms:created>
  <dcterms:modified xsi:type="dcterms:W3CDTF">2026-04-21T14:05:55Z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