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G23" i="6"/>
  <c r="H23" i="6" s="1"/>
  <c r="D23" i="6" s="1"/>
  <c r="B33" i="6"/>
  <c r="B28" i="6"/>
  <c r="B43" i="6"/>
  <c r="B38" i="6"/>
  <c r="C13" i="6"/>
  <c r="C12" i="6"/>
  <c r="C11" i="6"/>
  <c r="C10" i="6"/>
  <c r="C8" i="6"/>
  <c r="C7" i="6"/>
  <c r="C5" i="6"/>
  <c r="C4"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C22" i="5"/>
  <c r="B104" i="5"/>
  <c r="B101" i="5"/>
  <c r="C89" i="5"/>
  <c r="B88" i="5"/>
  <c r="B85" i="5"/>
  <c r="B74" i="5"/>
  <c r="B69" i="5"/>
  <c r="C68" i="5"/>
  <c r="C66" i="5"/>
  <c r="C61" i="5"/>
  <c r="B60" i="5"/>
  <c r="C58" i="5"/>
  <c r="C54" i="5"/>
  <c r="C53" i="5"/>
  <c r="C50" i="5"/>
  <c r="C46" i="5"/>
  <c r="C45" i="5"/>
  <c r="B42" i="5"/>
  <c r="B38" i="5"/>
  <c r="C37" i="5"/>
  <c r="C35" i="5"/>
  <c r="C33" i="5"/>
  <c r="B31" i="5"/>
  <c r="C30" i="5"/>
  <c r="C23"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H41" i="6" s="1"/>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H37" i="6"/>
  <c r="F36" i="6"/>
  <c r="H36" i="6" s="1"/>
  <c r="F50" i="6"/>
  <c r="F60" i="6" s="1"/>
  <c r="H60" i="6" s="1"/>
  <c r="F63" i="6"/>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D32" i="6"/>
  <c r="C27" i="6"/>
  <c r="D27" i="6"/>
  <c r="F56" i="6"/>
  <c r="H56" i="6" s="1"/>
  <c r="C61" i="6"/>
  <c r="D61" i="6"/>
  <c r="C37" i="6"/>
  <c r="D37" i="6"/>
  <c r="D47" i="6"/>
  <c r="C47" i="6"/>
  <c r="S466" i="5"/>
  <c r="T466" i="5"/>
  <c r="C36" i="6" l="1"/>
  <c r="D36" i="6"/>
  <c r="F55" i="6"/>
  <c r="H55" i="6" s="1"/>
  <c r="C55" i="6" s="1"/>
  <c r="F53" i="6"/>
  <c r="H53" i="6" s="1"/>
  <c r="C53" i="6" s="1"/>
  <c r="F54" i="6"/>
  <c r="H54" i="6" s="1"/>
  <c r="C54" i="6" s="1"/>
  <c r="H50" i="6"/>
  <c r="D50" i="6" s="1"/>
  <c r="F51" i="6"/>
  <c r="F52" i="6" s="1"/>
  <c r="H52" i="6" s="1"/>
  <c r="F59" i="6"/>
  <c r="H59" i="6" s="1"/>
  <c r="D59" i="6" s="1"/>
  <c r="F58" i="6"/>
  <c r="H58" i="6" s="1"/>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60" i="6"/>
  <c r="C60" i="6"/>
  <c r="D55"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21" i="5"/>
  <c r="T20" i="5"/>
  <c r="T19" i="5"/>
  <c r="T18" i="5"/>
  <c r="T17" i="5"/>
  <c r="S17" i="5"/>
  <c r="T16" i="5"/>
  <c r="T15" i="5"/>
  <c r="T14" i="5"/>
  <c r="T13" i="5"/>
  <c r="T12" i="5"/>
  <c r="T11" i="5"/>
  <c r="T10" i="5"/>
  <c r="T9" i="5"/>
  <c r="T8" i="5"/>
  <c r="T7" i="5"/>
  <c r="T6" i="5"/>
  <c r="T5" i="5"/>
  <c r="C63" i="6" l="1"/>
  <c r="C59" i="6"/>
  <c r="H51" i="6"/>
  <c r="D5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351" i="5"/>
  <c r="S542" i="5"/>
  <c r="S145" i="5"/>
  <c r="S181" i="5"/>
  <c r="S6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21" i="5"/>
  <c r="S20" i="5"/>
  <c r="S19" i="5"/>
  <c r="S18" i="5"/>
  <c r="S16" i="5"/>
  <c r="S15" i="5"/>
  <c r="S14" i="5"/>
  <c r="S13" i="5"/>
  <c r="S12" i="5"/>
  <c r="S11" i="5"/>
  <c r="S10" i="5"/>
  <c r="S9" i="5"/>
  <c r="S8" i="5"/>
  <c r="S7" i="5"/>
  <c r="S6" i="5"/>
  <c r="S5"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<sst xmlns="http://schemas.openxmlformats.org/spreadsheetml/2006/main" count="21666" uniqueCount="15504">
  <si>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</si>
  <si>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</si>
  <si>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</si>
  <si>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</si>
  <si>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</si>
  <si>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</si>
  <si>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</si>
  <si>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</si>
  <si>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</si>
  <si>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</si>
  <si>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</si>
  <si>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</si>
  <si>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</si>
  <si>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</si>
  <si>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</si>
  <si>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</si>
  <si>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</si>
  <si>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</si>
  <si>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</si>
  <si>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</si>
  <si>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</si>
  <si>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</si>
  <si>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</si>
  <si>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</si>
  <si>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</si>
  <si>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</si>
  <si>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</si>
  <si>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</si>
  <si>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</si>
  <si>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</si>
  <si>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</si>
  <si>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</si>
  <si>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</si>
  <si>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</si>
  <si>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</si>
  <si>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</si>
  <si>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</si>
  <si>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</si>
  <si>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</si>
  <si>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</si>
  <si>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</si>
  <si>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</si>
  <si>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</si>
  <si>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</si>
  <si>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</si>
  <si>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</si>
  <si>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</si>
  <si>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</si>
  <si>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</si>
  <si>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</si>
  <si>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</si>
  <si>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</si>
  <si>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</si>
  <si>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</si>
  <si>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</si>
  <si>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</si>
  <si>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</si>
  <si>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</si>
  <si>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</si>
  <si>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</si>
  <si>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</si>
  <si>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</si>
  <si>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</si>
  <si>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</si>
  <si>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</si>
  <si>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</si>
  <si>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</si>
  <si>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</si>
  <si>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</si>
  <si>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</si>
  <si>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</si>
  <si>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</si>
  <si>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</si>
  <si>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</si>
  <si>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</si>
  <si>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</si>
  <si>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</si>
  <si>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</si>
  <si>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</si>
  <si>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</si>
  <si>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</si>
  <si>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</si>
  <si>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</si>
  <si>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</si>
  <si>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</si>
  <si>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</si>
  <si>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</si>
  <si>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</si>
  <si>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</si>
  <si>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</si>
  <si>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</si>
  <si>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</si>
  <si>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</si>
  <si>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</si>
  <si>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</si>
  <si>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</si>
  <si>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</si>
  <si>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</si>
  <si>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</si>
  <si>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</si>
  <si>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</si>
  <si>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</si>
  <si>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</si>
  <si>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</si>
  <si>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</si>
  <si>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</si>
  <si>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</si>
  <si>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</si>
  <si>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</si>
  <si>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</si>
  <si>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</si>
  <si>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</si>
  <si>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</si>
  <si>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</si>
  <si>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</si>
  <si>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</si>
  <si>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</si>
  <si>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</si>
  <si>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</si>
  <si>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</si>
  <si>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</si>
  <si>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</si>
  <si>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</si>
  <si>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</si>
  <si>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</si>
  <si>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</si>
  <si>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</si>
  <si>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</si>
  <si>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</si>
  <si>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</si>
  <si>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</si>
  <si>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</si>
  <si>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</si>
  <si>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</si>
  <si>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</si>
  <si>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</si>
  <si>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</si>
  <si>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</si>
  <si>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</si>
  <si>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</si>
  <si>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</si>
  <si>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</si>
  <si>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</si>
  <si>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</si>
  <si>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</si>
  <si>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</si>
  <si>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</si>
  <si>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</si>
  <si>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</si>
  <si>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</si>
  <si>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</si>
  <si>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</si>
  <si>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</si>
  <si>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</si>
  <si>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</si>
  <si>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</si>
  <si>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</si>
  <si>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</si>
  <si>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</si>
  <si>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</si>
  <si>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</si>
  <si>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</si>
  <si>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</si>
  <si>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</si>
  <si>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</si>
  <si>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</si>
  <si>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</si>
  <si>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</si>
  <si>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</si>
  <si>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</si>
  <si>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</si>
  <si>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</si>
  <si>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</si>
  <si>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</si>
  <si>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</si>
  <si>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</si>
  <si>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</si>
  <si>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</si>
  <si>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</si>
  <si>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</si>
  <si>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</si>
  <si>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</si>
  <si>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</si>
  <si>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</si>
  <si>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</si>
  <si>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</si>
  <si>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</si>
  <si>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</si>
  <si>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</si>
  <si>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</si>
  <si>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</si>
  <si>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</si>
  <si>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</si>
  <si>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</si>
  <si>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</si>
  <si>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</si>
  <si>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</si>
  <si>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</si>
  <si>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</si>
  <si>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</si>
  <si>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</si>
  <si>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</si>
  <si>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</si>
  <si>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</si>
  <si>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</si>
  <si>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</si>
  <si>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</si>
  <si>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</si>
  <si>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</si>
  <si>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</si>
  <si>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</si>
  <si>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</si>
  <si>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</si>
  <si>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</si>
  <si>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</si>
  <si>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</si>
  <si>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</si>
  <si>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</si>
  <si>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</si>
  <si>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</si>
  <si>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</si>
  <si>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</si>
  <si>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</si>
  <si>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</si>
  <si>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</si>
  <si>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</si>
  <si>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</si>
  <si>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</si>
  <si>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</si>
  <si>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</si>
  <si>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</si>
  <si>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</si>
  <si>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</si>
  <si>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</si>
  <si>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</si>
  <si>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</si>
  <si>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</si>
  <si>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</si>
  <si>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</si>
  <si>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</si>
  <si>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</si>
  <si>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</si>
  <si>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</si>
  <si>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</si>
  <si>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</si>
  <si>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</si>
  <si>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</si>
  <si>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</si>
  <si>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</si>
  <si>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</si>
  <si>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</si>
  <si>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</si>
  <si>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</si>
  <si>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</si>
  <si>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</si>
  <si>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</si>
  <si>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</si>
  <si>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</si>
  <si>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</si>
  <si>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</si>
  <si>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</si>
  <si>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</si>
  <si>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</si>
  <si>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</si>
  <si>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</si>
  <si>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</si>
  <si>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</si>
  <si>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</si>
  <si>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</si>
  <si>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</si>
  <si>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</si>
  <si>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</si>
  <si>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</si>
  <si>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</si>
  <si>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</si>
  <si>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</si>
  <si>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</si>
  <si>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</si>
  <si>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</si>
  <si>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</si>
  <si>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</si>
  <si>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</si>
  <si>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</si>
  <si>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</si>
  <si>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</si>
  <si>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</si>
  <si>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</si>
  <si>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</si>
  <si>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</si>
  <si>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</si>
  <si>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</si>
  <si>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</si>
  <si>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</si>
  <si>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</si>
  <si>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</si>
  <si>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</si>
  <si>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</si>
  <si>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</si>
  <si>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</si>
  <si>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</si>
  <si>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</si>
  <si>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</si>
  <si>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</si>
  <si>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</si>
  <si>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</si>
  <si>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</si>
  <si>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</si>
  <si>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</si>
  <si>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</si>
  <si>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</si>
  <si>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</si>
  <si>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</si>
  <si>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</si>
  <si>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</si>
  <si>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</si>
  <si>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</si>
  <si>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</si>
  <si>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</si>
  <si>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</si>
  <si>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</si>
  <si>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</si>
  <si>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</si>
  <si>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</si>
  <si>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</si>
  <si>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</si>
  <si>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</si>
  <si>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</si>
  <si>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</si>
  <si>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</si>
  <si>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</si>
  <si>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</si>
  <si>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</si>
  <si>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</si>
  <si>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</si>
  <si>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</si>
  <si>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</si>
  <si>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</si>
  <si>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</si>
  <si>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</si>
  <si>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</si>
  <si>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</si>
  <si>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</si>
  <si>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</si>
  <si>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</si>
  <si>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</si>
  <si>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</si>
  <si>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</si>
  <si>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</si>
  <si>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</si>
  <si>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</si>
  <si>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</si>
  <si>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</si>
  <si>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</si>
  <si>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</si>
  <si>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</si>
  <si>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</si>
  <si>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</si>
  <si>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</si>
  <si>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</si>
  <si>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</si>
  <si>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</si>
  <si>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</si>
  <si>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</si>
  <si>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</si>
  <si>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</si>
  <si>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</si>
  <si>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</si>
  <si>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</si>
  <si>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</si>
  <si>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</si>
  <si>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</si>
  <si>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</si>
  <si>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</si>
  <si>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</si>
  <si>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</si>
  <si>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</si>
  <si>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</si>
  <si>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</si>
  <si>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</si>
  <si>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</si>
  <si>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</si>
  <si>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</si>
  <si>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</si>
  <si>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</si>
  <si>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</si>
  <si>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</si>
  <si>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</si>
  <si>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</si>
  <si>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</si>
  <si>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</si>
  <si>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</si>
  <si>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</si>
  <si>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</si>
  <si>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</si>
  <si>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</si>
  <si>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</si>
  <si>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</si>
  <si>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</si>
  <si>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</si>
  <si>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</si>
  <si>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</si>
  <si>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</si>
  <si>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</si>
  <si>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</si>
  <si>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</si>
  <si>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</si>
  <si>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</si>
  <si>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</si>
  <si>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</si>
  <si>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</si>
  <si>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</si>
  <si>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</si>
  <si>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</si>
  <si>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</si>
  <si>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</si>
  <si>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</si>
  <si>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</si>
  <si>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</si>
  <si>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</si>
  <si>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</si>
  <si>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</si>
  <si>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</si>
  <si>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</si>
  <si>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</si>
  <si>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</si>
  <si>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</si>
  <si>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</si>
  <si>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</si>
  <si>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</si>
  <si>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</si>
  <si>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</si>
  <si>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</si>
  <si>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</si>
  <si>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</si>
  <si>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</si>
  <si>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</si>
  <si>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</si>
  <si>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</si>
  <si>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</si>
  <si>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</si>
  <si>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</si>
  <si>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</si>
  <si>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</si>
  <si>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</si>
  <si>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</si>
  <si>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</si>
  <si>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</si>
  <si>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</si>
  <si>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</si>
  <si>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</si>
  <si>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</si>
  <si>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</si>
  <si>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</si>
  <si>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</si>
  <si>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</si>
  <si>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</si>
  <si>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</si>
  <si>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</si>
  <si>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</si>
  <si>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</si>
  <si>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</si>
  <si>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</si>
  <si>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</si>
  <si>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</si>
  <si>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</si>
  <si>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</si>
  <si>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</si>
  <si>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</si>
  <si>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</si>
  <si>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</si>
  <si>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</si>
  <si>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</si>
  <si>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</si>
  <si>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</si>
  <si>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</si>
  <si>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</si>
  <si>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</si>
  <si>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</si>
  <si>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</si>
  <si>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</si>
  <si>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</si>
  <si>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</si>
  <si>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</si>
  <si>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</si>
  <si>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</si>
  <si>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</si>
  <si>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</si>
  <si>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</si>
  <si>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</si>
  <si>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</si>
  <si>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</si>
  <si>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</si>
  <si>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</si>
  <si>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</si>
  <si>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</si>
  <si>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</si>
  <si>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</si>
  <si>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</si>
  <si>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</si>
  <si>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</si>
  <si>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</si>
  <si>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</si>
  <si>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</si>
  <si>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</si>
  <si>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</si>
  <si>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</si>
  <si>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</si>
  <si>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</si>
  <si>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</si>
  <si>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</si>
  <si>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</si>
  <si>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</si>
  <si>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</si>
  <si>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</si>
  <si>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</si>
  <si>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</si>
  <si>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</si>
  <si>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</si>
  <si>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</si>
  <si>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</si>
  <si>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</si>
  <si>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</si>
  <si>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</si>
  <si>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</si>
  <si>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</si>
  <si>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</si>
  <si>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</si>
  <si>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</si>
  <si>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</si>
  <si>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</si>
  <si>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</si>
  <si>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</si>
  <si>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</si>
  <si>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</si>
  <si>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</si>
  <si>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</si>
  <si>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</si>
  <si>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</si>
  <si>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</si>
  <si>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</si>
  <si>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</si>
  <si>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</si>
  <si>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</si>
  <si>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</si>
  <si>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</si>
  <si>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</si>
  <si>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</si>
  <si>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</si>
  <si>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</si>
  <si>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</si>
  <si>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</si>
  <si>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</si>
  <si>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</si>
  <si>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</si>
  <si>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</si>
  <si>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</si>
  <si>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</si>
  <si>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</si>
  <si>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</si>
  <si>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</si>
  <si>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</si>
  <si>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</si>
  <si>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</si>
  <si>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</si>
  <si>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</si>
  <si>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</si>
  <si>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</si>
  <si>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</si>
  <si>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</si>
  <si>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</si>
  <si>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</si>
  <si>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</si>
  <si>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</si>
  <si>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</si>
  <si>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</si>
  <si>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</si>
  <si>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</si>
  <si>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</si>
  <si>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</si>
  <si>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</si>
  <si>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</si>
  <si>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</si>
  <si>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</si>
  <si>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</si>
  <si>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</si>
  <si>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</si>
  <si>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</si>
  <si>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</si>
  <si>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</si>
  <si>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</si>
  <si>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</si>
  <si>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</si>
  <si>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</si>
  <si>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</si>
  <si>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</si>
  <si>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</si>
  <si>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</si>
  <si>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</si>
  <si>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</si>
  <si>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</si>
  <si>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</si>
  <si>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</si>
  <si>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</si>
  <si>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</si>
  <si>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</si>
  <si>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</si>
  <si>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</si>
  <si>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</si>
  <si>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</si>
  <si>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</si>
  <si>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</si>
  <si>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</si>
  <si>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</si>
  <si>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</si>
  <si>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</si>
  <si>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</si>
  <si>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</si>
  <si>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</si>
  <si>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</si>
  <si>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</si>
  <si>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</si>
  <si>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</si>
  <si>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</si>
  <si>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</si>
  <si>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</si>
  <si>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</si>
  <si>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</si>
  <si>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</si>
  <si>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</si>
  <si>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</si>
  <si>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</si>
  <si>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</si>
  <si>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</si>
  <si>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</si>
  <si>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</si>
  <si>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</si>
  <si>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</si>
  <si>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</si>
  <si>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</si>
  <si>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</si>
  <si>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</si>
  <si>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</si>
  <si>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</si>
  <si>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</si>
  <si>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</si>
  <si>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</si>
  <si>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</si>
  <si>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</si>
  <si>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</si>
  <si>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</si>
  <si>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</si>
  <si>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</si>
  <si>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</si>
  <si>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</si>
  <si>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</si>
  <si>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</si>
  <si>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</si>
  <si>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</si>
  <si>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</si>
  <si>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</si>
  <si>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</si>
  <si>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</si>
  <si>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</si>
  <si>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</si>
  <si>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</si>
  <si>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</si>
  <si>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</si>
  <si>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</si>
  <si>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</si>
  <si>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</si>
  <si>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</si>
  <si>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</si>
  <si>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</si>
  <si>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</si>
  <si>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</si>
  <si>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</si>
  <si>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</si>
  <si>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</si>
  <si>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</si>
  <si>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</si>
  <si>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</si>
  <si>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</si>
  <si>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</si>
  <si>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</si>
  <si>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</si>
  <si>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</si>
  <si>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</si>
  <si>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</si>
  <si>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</si>
  <si>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</si>
  <si>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</si>
  <si>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</si>
  <si>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</si>
  <si>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</si>
  <si>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</si>
  <si>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</si>
  <si>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</si>
  <si>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</si>
  <si>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</si>
  <si>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</si>
  <si>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</si>
  <si>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</si>
  <si>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</si>
  <si>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</si>
  <si>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</si>
  <si>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</si>
  <si>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</si>
  <si>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</si>
  <si>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</si>
  <si>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</si>
  <si>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</si>
  <si>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</si>
  <si>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</si>
  <si>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</si>
  <si>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</si>
  <si>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</si>
  <si>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</si>
  <si>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</si>
  <si>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</si>
  <si>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</si>
  <si>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</si>
  <si>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</si>
  <si>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</si>
  <si>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</si>
  <si>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</si>
  <si>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</si>
  <si>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</si>
  <si>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</si>
  <si>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</si>
  <si>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</si>
  <si>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</si>
  <si>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</si>
  <si>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</si>
  <si>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</si>
  <si>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</si>
  <si>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</si>
  <si>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</si>
  <si>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</si>
  <si>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</si>
  <si>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</si>
  <si>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</si>
  <si>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</si>
  <si>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</si>
  <si>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</si>
  <si>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</si>
  <si>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</si>
  <si>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</si>
  <si>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</si>
  <si>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</si>
  <si>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</si>
  <si>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</si>
  <si>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</si>
  <si>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</si>
  <si>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</si>
  <si>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</si>
  <si>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</si>
  <si>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</si>
  <si>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</si>
  <si>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</si>
  <si>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</si>
  <si>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</si>
  <si>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</si>
  <si>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</si>
  <si>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</si>
  <si>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</si>
  <si>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</si>
  <si>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</si>
  <si>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</si>
  <si>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</si>
  <si>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</si>
  <si>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</si>
  <si>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</si>
  <si>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</si>
  <si>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</si>
  <si>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</si>
  <si>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</si>
  <si>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</si>
  <si>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</si>
  <si>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</si>
  <si>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</si>
  <si>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</si>
  <si>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</si>
  <si>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</si>
  <si>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</si>
  <si>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</si>
  <si>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</si>
  <si>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</si>
  <si>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</si>
  <si>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</si>
  <si>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</si>
  <si>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</si>
  <si>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</si>
  <si>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</si>
  <si>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</si>
  <si>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</si>
  <si>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</si>
  <si>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</si>
  <si>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</si>
  <si>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</si>
  <si>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</si>
  <si>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</si>
  <si>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</si>
  <si>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</si>
  <si>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</si>
  <si>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</si>
  <si>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</si>
  <si>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</si>
  <si>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</si>
  <si>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</si>
  <si>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</si>
  <si>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</si>
  <si>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</si>
  <si>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</si>
  <si>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</si>
  <si>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</si>
  <si>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</si>
  <si>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</si>
  <si>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</si>
  <si>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</si>
  <si>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</si>
  <si>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</si>
  <si>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</si>
  <si>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</si>
  <si>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</si>
  <si>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</si>
  <si>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</si>
  <si>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</si>
  <si>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</si>
  <si>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</si>
  <si>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</si>
  <si>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</si>
  <si>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</si>
  <si>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</si>
  <si>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</si>
  <si>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</si>
  <si>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</si>
  <si>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</si>
  <si>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</si>
  <si>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</si>
  <si>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</si>
  <si>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</si>
  <si>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</si>
  <si>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</si>
  <si>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</si>
  <si>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</si>
  <si>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</si>
  <si>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</si>
  <si>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</si>
  <si>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</si>
  <si>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</si>
  <si>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</si>
  <si>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</si>
  <si>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</si>
  <si>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</si>
  <si>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</si>
  <si>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</si>
  <si>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</si>
  <si>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</si>
  <si>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</si>
  <si>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</si>
  <si>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</si>
  <si>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</si>
  <si>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</si>
  <si>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</si>
  <si>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</si>
  <si>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</si>
  <si>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</si>
  <si>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</si>
  <si>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</si>
  <si>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</si>
  <si>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</si>
  <si>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</si>
  <si>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</si>
  <si>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</si>
  <si>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</si>
  <si>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</si>
  <si>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</si>
  <si>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</si>
  <si>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</si>
  <si>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</si>
  <si>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</si>
  <si>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</si>
  <si>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</si>
  <si>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</si>
  <si>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</si>
  <si>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</si>
  <si>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</si>
  <si>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</si>
  <si>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</si>
  <si>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</si>
  <si>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</si>
  <si>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</si>
  <si>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</si>
  <si>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</si>
  <si>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</si>
  <si>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</si>
  <si>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</si>
  <si>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</si>
  <si>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</si>
  <si>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</si>
  <si>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</si>
  <si>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</si>
  <si>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</si>
  <si>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</si>
  <si>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</si>
  <si>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</si>
  <si>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</si>
  <si>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</si>
  <si>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</si>
  <si>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</si>
  <si>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</si>
  <si>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</si>
  <si>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</si>
  <si>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</si>
  <si>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</si>
  <si>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</si>
  <si>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</si>
  <si>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</si>
  <si>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</si>
  <si>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</si>
  <si>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</si>
  <si>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</si>
  <si>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</si>
  <si>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</si>
  <si>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</si>
  <si>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</si>
  <si>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</si>
  <si>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</si>
  <si>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</si>
  <si>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</si>
  <si>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</si>
  <si>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</si>
  <si>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</si>
  <si>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</si>
  <si>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</si>
  <si>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</si>
  <si>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</si>
  <si>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</si>
  <si>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</si>
  <si>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</si>
  <si>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</si>
  <si>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</si>
  <si>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</si>
  <si>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</si>
  <si>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</si>
  <si>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</si>
  <si>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</si>
  <si>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</si>
  <si>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</si>
  <si>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</si>
  <si>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</si>
  <si>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</si>
  <si>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</si>
  <si>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</si>
  <si>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</si>
  <si>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</si>
  <si>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</si>
  <si>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</si>
  <si>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</si>
  <si>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</si>
  <si>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</si>
  <si>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</si>
  <si>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</si>
  <si>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</si>
  <si>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</si>
  <si>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</si>
  <si>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</si>
  <si>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</si>
  <si>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</si>
  <si>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</si>
  <si>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</si>
  <si>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</si>
  <si>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</si>
  <si>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</si>
  <si>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</si>
  <si>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</si>
  <si>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</si>
  <si>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</si>
  <si>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</si>
  <si>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</si>
  <si>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</si>
  <si>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</si>
  <si>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</si>
  <si>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</si>
  <si>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</si>
  <si>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</si>
  <si>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</si>
  <si>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</si>
  <si>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</si>
  <si>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</si>
  <si>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</si>
  <si>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</si>
  <si>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</si>
  <si>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</si>
  <si>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</si>
  <si>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</si>
  <si>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</si>
  <si>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</si>
  <si>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</si>
  <si>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</si>
  <si>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</si>
  <si>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</si>
  <si>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</si>
  <si>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</si>
  <si>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</si>
  <si>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</si>
  <si>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</si>
  <si>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</si>
  <si>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</si>
  <si>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</si>
  <si>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</si>
  <si>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</si>
  <si>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</si>
  <si>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</si>
  <si>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</si>
  <si>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</si>
  <si>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</si>
  <si>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</si>
  <si>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</si>
  <si>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</si>
  <si>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</si>
  <si>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</si>
  <si>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</si>
  <si>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</si>
  <si>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</si>
  <si>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</si>
  <si>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</si>
  <si>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</si>
  <si>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</si>
  <si>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</si>
  <si>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</si>
  <si>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</si>
  <si>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</si>
  <si>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</si>
  <si>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</si>
  <si>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</si>
  <si>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</si>
  <si>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</si>
  <si>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</si>
  <si>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</si>
  <si>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</si>
  <si>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</si>
  <si>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</si>
  <si>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</si>
  <si>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</si>
  <si>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</si>
  <si>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</si>
  <si>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</si>
  <si>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</si>
  <si>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</si>
  <si>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</si>
  <si>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</si>
  <si>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</si>
  <si>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</si>
  <si>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</si>
  <si>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</si>
  <si>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</si>
  <si>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</si>
  <si>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</si>
  <si>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</si>
  <si>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</si>
  <si>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</si>
  <si>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</si>
  <si>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</si>
  <si>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</si>
  <si>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</si>
  <si>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</si>
  <si>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</si>
  <si>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</si>
  <si>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</si>
  <si>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</si>
  <si>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</si>
  <si>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</si>
  <si>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</si>
  <si>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</si>
  <si>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</si>
  <si>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</si>
  <si>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</si>
  <si>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</si>
  <si>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</si>
  <si>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</si>
  <si>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</si>
  <si>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</si>
  <si>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</si>
  <si>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</si>
  <si>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</si>
  <si>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</si>
  <si>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</si>
  <si>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</si>
  <si>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</si>
  <si>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</si>
  <si>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</si>
  <si>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</si>
  <si>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</si>
  <si>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</si>
  <si>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</si>
  <si>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</si>
  <si>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</si>
  <si>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</si>
  <si>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</si>
  <si>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</si>
  <si>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</si>
  <si>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</si>
  <si>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</si>
  <si>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</si>
  <si>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</si>
  <si>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</si>
  <si>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</si>
  <si>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</si>
  <si>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</si>
  <si>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</si>
  <si>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</si>
  <si>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</si>
  <si>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</si>
  <si>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</si>
  <si>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</si>
  <si>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</si>
  <si>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</si>
  <si>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</si>
  <si>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</si>
  <si>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</si>
  <si>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</si>
  <si>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</si>
  <si>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</si>
  <si>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</si>
  <si>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</si>
  <si>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</si>
  <si>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</si>
  <si>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</si>
  <si>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</si>
  <si>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</si>
  <si>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</si>
  <si>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</si>
  <si>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</si>
  <si>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</si>
  <si>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</si>
  <si>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</si>
  <si>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</si>
  <si>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</si>
  <si>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</si>
  <si>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</si>
  <si>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</si>
  <si>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</si>
  <si>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</si>
  <si>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</si>
  <si>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</si>
  <si>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</si>
  <si>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</si>
  <si>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</si>
  <si>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</si>
  <si>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</si>
  <si>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</si>
  <si>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</si>
  <si>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</si>
  <si>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</si>
  <si>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</si>
  <si>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</si>
  <si>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</si>
  <si>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</si>
  <si>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</si>
  <si>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</si>
  <si>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</si>
  <si>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</si>
  <si>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</si>
  <si>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</si>
  <si>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</si>
  <si>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</si>
  <si>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</si>
  <si>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</si>
  <si>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</si>
  <si>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</si>
  <si>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</si>
  <si>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</si>
  <si>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</si>
  <si>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</si>
  <si>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</si>
  <si>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</si>
  <si>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</si>
  <si>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</si>
  <si>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</si>
  <si>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</si>
  <si>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</si>
  <si>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</si>
  <si>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</si>
  <si>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</si>
  <si>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</si>
  <si>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</si>
  <si>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</si>
  <si>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</si>
  <si>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</si>
  <si>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</si>
  <si>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</si>
  <si>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</si>
  <si>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</si>
  <si>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</si>
  <si>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</si>
  <si>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</si>
  <si>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</si>
  <si>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</si>
  <si>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</si>
  <si>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</si>
  <si>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</si>
  <si>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</si>
  <si>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</si>
  <si>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</si>
  <si>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</si>
  <si>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</si>
  <si>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</si>
  <si>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</si>
  <si>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</si>
  <si>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</si>
  <si>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</si>
  <si>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</si>
  <si>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</si>
  <si>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</si>
  <si>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</si>
  <si>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</si>
  <si>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</si>
  <si>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</si>
  <si>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</si>
  <si>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</si>
  <si>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</si>
  <si>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</si>
  <si>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</si>
  <si>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</si>
  <si>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</si>
  <si>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</si>
  <si>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</si>
  <si>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</si>
  <si>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</si>
  <si>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</si>
  <si>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</si>
  <si>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</si>
  <si>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</si>
  <si>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</si>
  <si>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</si>
  <si>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</si>
  <si>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</si>
  <si>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</si>
  <si>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</si>
  <si>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</si>
  <si>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</si>
  <si>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</si>
  <si>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</si>
  <si>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</si>
  <si>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</si>
  <si>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</si>
  <si>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</si>
  <si>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</si>
  <si>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</si>
  <si>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</si>
  <si>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</si>
  <si>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</si>
  <si>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</si>
  <si>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</si>
  <si>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</si>
  <si>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</si>
  <si>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</si>
  <si>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</si>
  <si>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</si>
  <si>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</si>
  <si>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</si>
  <si>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</si>
  <si>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</si>
  <si>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</si>
  <si>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</si>
  <si>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</si>
  <si>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</si>
  <si>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</si>
  <si>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</si>
  <si>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</si>
  <si>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</si>
  <si>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</si>
  <si>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</si>
  <si>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</si>
  <si>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</si>
  <si>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</si>
  <si>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</si>
  <si>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</si>
  <si>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</si>
  <si>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</si>
  <si>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</si>
  <si>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</si>
  <si>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</si>
  <si>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</si>
  <si>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</si>
  <si>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</si>
  <si>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</si>
  <si>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</si>
  <si>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</si>
  <si>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</si>
  <si>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</si>
  <si>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</si>
  <si>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</si>
  <si>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</si>
  <si>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</si>
  <si>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</si>
  <si>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</si>
  <si>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</si>
  <si>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</si>
  <si>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</si>
  <si>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</si>
  <si>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</si>
  <si>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</si>
  <si>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</si>
  <si>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</si>
  <si>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</si>
  <si>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</si>
  <si>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</si>
  <si>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</si>
  <si>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</si>
  <si>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</si>
  <si>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</si>
  <si>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</si>
  <si>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</si>
  <si>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</si>
  <si>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</si>
  <si>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</si>
  <si>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</si>
  <si>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</si>
  <si>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</si>
  <si>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</si>
  <si>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</si>
  <si>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</si>
  <si>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</si>
  <si>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</si>
  <si>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</si>
  <si>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</si>
  <si>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</si>
  <si>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</si>
  <si>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</si>
  <si>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</si>
  <si>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</si>
  <si>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</si>
  <si>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</si>
  <si>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</si>
  <si>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</si>
  <si>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</si>
  <si>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</si>
  <si>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</si>
  <si>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</si>
  <si>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</si>
  <si>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</si>
  <si>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</si>
  <si>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</si>
  <si>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</si>
  <si>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</si>
  <si>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</si>
  <si>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</si>
  <si>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</si>
  <si>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</si>
  <si>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</si>
  <si>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</si>
  <si>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</si>
  <si>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</si>
  <si>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</si>
  <si>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</si>
  <si>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</si>
  <si>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</si>
  <si>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</si>
  <si>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</si>
  <si>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</si>
  <si>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</si>
  <si>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</si>
  <si>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</si>
  <si>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</si>
  <si>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</si>
  <si>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</si>
  <si>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</si>
  <si>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</si>
  <si>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</si>
  <si>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</si>
  <si>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</si>
  <si>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</si>
  <si>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</si>
  <si>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</si>
  <si>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</si>
  <si>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</si>
  <si>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</si>
  <si>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</si>
  <si>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</si>
  <si>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</si>
  <si>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</si>
  <si>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</si>
  <si>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</si>
  <si>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</si>
  <si>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</si>
  <si>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</si>
  <si>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</si>
  <si>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</si>
  <si>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</si>
  <si>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</si>
  <si>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</si>
  <si>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</si>
  <si>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</si>
  <si>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</si>
  <si>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</si>
  <si>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</si>
  <si>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</si>
  <si>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</si>
  <si>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</si>
  <si>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</si>
  <si>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</si>
  <si>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</si>
  <si>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</si>
  <si>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</si>
  <si>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</si>
  <si>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</si>
  <si>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</si>
  <si>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</si>
  <si>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</si>
  <si>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</si>
  <si>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</si>
  <si>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</si>
  <si>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</si>
  <si>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</si>
  <si>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</si>
  <si>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</si>
  <si>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</si>
  <si>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</si>
  <si>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</si>
  <si>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</si>
  <si>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</si>
  <si>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</si>
  <si>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</si>
  <si>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</si>
  <si>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</si>
  <si>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</si>
  <si>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</si>
  <si>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</si>
  <si>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</si>
  <si>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</si>
  <si>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</si>
  <si>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</si>
  <si>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</si>
  <si>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</si>
  <si>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</si>
  <si>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</si>
  <si>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</si>
  <si>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</si>
  <si>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</si>
  <si>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</si>
  <si>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</si>
  <si>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</si>
  <si>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</si>
  <si>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</si>
  <si>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</si>
  <si>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</si>
  <si>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</si>
  <si>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</si>
  <si>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</si>
  <si>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</si>
  <si>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</si>
  <si>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</si>
  <si>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</si>
  <si>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</si>
  <si>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</si>
  <si>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</si>
  <si>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</si>
  <si>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</si>
  <si>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</si>
  <si>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</si>
  <si>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</si>
  <si>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</si>
  <si>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</si>
  <si>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</si>
  <si>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</si>
  <si>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</si>
  <si>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</si>
  <si>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</si>
  <si>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</si>
  <si>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</si>
  <si>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</si>
  <si>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</si>
  <si>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</si>
  <si>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</si>
  <si>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</si>
  <si>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</si>
  <si>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</si>
  <si>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</si>
  <si>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</si>
  <si>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</si>
  <si>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</si>
  <si>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</si>
  <si>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</si>
  <si>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</si>
  <si>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</si>
  <si>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</si>
  <si>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</si>
  <si>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</si>
  <si>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</si>
  <si>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</si>
  <si>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</si>
  <si>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</si>
  <si>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</si>
  <si>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</si>
  <si>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</si>
  <si>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</si>
  <si>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</si>
  <si>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</si>
  <si>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</si>
  <si>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</si>
  <si>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</si>
  <si>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</si>
  <si>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</si>
  <si>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</si>
  <si>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</si>
  <si>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</si>
  <si>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</si>
  <si>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</si>
  <si>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</si>
  <si>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</si>
  <si>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</si>
  <si>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</si>
  <si>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</si>
  <si>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</si>
  <si>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</si>
  <si>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</si>
  <si>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</si>
  <si>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</si>
  <si>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</si>
  <si>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</si>
  <si>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</si>
  <si>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</si>
  <si>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</si>
  <si>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</si>
  <si>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</si>
  <si>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</si>
  <si>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</si>
  <si>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</si>
  <si>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</si>
  <si>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</si>
  <si>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</si>
  <si>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</si>
  <si>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</si>
  <si>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</si>
  <si>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</si>
  <si>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</si>
  <si>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</si>
  <si>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</si>
  <si>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</si>
  <si>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</si>
  <si>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</si>
  <si>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</si>
  <si>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</si>
  <si>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</si>
  <si>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</si>
  <si>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</si>
  <si>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</si>
  <si>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</si>
  <si>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</si>
  <si>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</si>
  <si>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</si>
  <si>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</si>
  <si>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</si>
  <si>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</si>
  <si>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</si>
  <si>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</si>
  <si>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</si>
  <si>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</si>
  <si>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</si>
  <si>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</si>
  <si>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</si>
  <si>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</si>
  <si>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</si>
  <si>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</si>
  <si>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</si>
  <si>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</si>
  <si>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</si>
  <si>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</si>
  <si>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</si>
  <si>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</si>
  <si>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</si>
  <si>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</si>
  <si>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</si>
  <si>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</si>
  <si>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</si>
  <si>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</si>
  <si>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</si>
  <si>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</si>
  <si>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</si>
  <si>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</si>
  <si>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</si>
  <si>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</si>
  <si>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</si>
  <si>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</si>
  <si>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</si>
  <si>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</si>
  <si>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</si>
  <si>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</si>
  <si>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</si>
  <si>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</si>
  <si>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</si>
  <si>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</si>
  <si>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</si>
  <si>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</si>
  <si>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</si>
  <si>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</si>
  <si>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</si>
  <si>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</si>
  <si>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</si>
  <si>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</si>
  <si>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</si>
  <si>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</si>
  <si>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</si>
  <si>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</si>
  <si>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</si>
  <si>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</si>
  <si>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</si>
  <si>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</si>
  <si>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</si>
  <si>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</si>
  <si>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</si>
  <si>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</si>
  <si>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</si>
  <si>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</si>
  <si>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</si>
  <si>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</si>
  <si>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</si>
  <si>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</si>
  <si>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</si>
  <si>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</si>
  <si>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</si>
  <si>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</si>
  <si>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</si>
  <si>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</si>
  <si>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</si>
  <si>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</si>
  <si>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</si>
  <si>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</si>
  <si>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</si>
  <si>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</si>
  <si>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</si>
  <si>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</si>
  <si>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</si>
  <si>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</si>
  <si>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</si>
  <si>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</si>
  <si>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</si>
  <si>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</si>
  <si>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</si>
  <si>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</si>
  <si>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</si>
  <si>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</si>
  <si>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</si>
  <si>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</si>
  <si>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</si>
  <si>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</si>
  <si>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</si>
  <si>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</si>
  <si>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</si>
  <si>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</si>
  <si>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</si>
  <si>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</si>
  <si>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</si>
  <si>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</si>
  <si>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</si>
  <si>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</si>
  <si>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</si>
  <si>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</si>
  <si>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</si>
  <si>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</si>
  <si>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</si>
  <si>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</si>
  <si>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</si>
  <si>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</si>
  <si>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</si>
  <si>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</si>
  <si>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</si>
  <si>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</si>
  <si>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</si>
  <si>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</si>
  <si>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</si>
  <si>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</si>
  <si>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</si>
  <si>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</si>
  <si>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</si>
  <si>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</si>
  <si>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</si>
  <si>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</si>
  <si>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</si>
  <si>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</si>
  <si>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</si>
  <si>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</si>
  <si>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</si>
  <si>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</si>
  <si>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</si>
  <si>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</si>
  <si>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</si>
  <si>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</si>
  <si>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</si>
  <si>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</si>
  <si>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</si>
  <si>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</si>
  <si>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</si>
  <si>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</si>
  <si>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</si>
  <si>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</si>
  <si>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</si>
  <si>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</si>
  <si>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</si>
  <si>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</si>
  <si>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</si>
  <si>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</si>
  <si>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</si>
  <si>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</si>
  <si>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</si>
  <si>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</si>
  <si>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</si>
  <si>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</si>
  <si>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</si>
  <si>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</si>
  <si>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</si>
  <si>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</si>
  <si>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</si>
  <si>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</si>
  <si>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</si>
  <si>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</si>
  <si>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</si>
  <si>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</si>
  <si>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</si>
  <si>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</si>
  <si>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</si>
  <si>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</si>
  <si>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</si>
  <si>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</si>
  <si>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</si>
  <si>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</si>
  <si>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</si>
  <si>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</si>
  <si>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</si>
  <si>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</si>
  <si>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</si>
  <si>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</si>
  <si>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</si>
  <si>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</si>
  <si>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</si>
  <si>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</si>
  <si>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</si>
  <si>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</si>
  <si>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</si>
  <si>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</si>
  <si>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</si>
  <si>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</si>
  <si>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</si>
  <si>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</si>
  <si>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</si>
  <si>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</si>
  <si>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</si>
  <si>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</si>
  <si>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</si>
  <si>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</si>
  <si>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</si>
  <si>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</si>
  <si>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</si>
  <si>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</si>
  <si>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</si>
  <si>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</si>
  <si>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</si>
  <si>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</si>
  <si>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</si>
  <si>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</si>
  <si>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</si>
  <si>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</si>
  <si>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</si>
  <si>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</si>
  <si>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</si>
  <si>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</si>
  <si>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</si>
  <si>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</si>
  <si>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</si>
  <si>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</si>
  <si>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</si>
  <si>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</si>
  <si>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</si>
  <si>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</si>
  <si>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</si>
  <si>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</si>
  <si>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</si>
  <si>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</si>
  <si>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</si>
  <si>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</si>
  <si>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</si>
  <si>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</si>
  <si>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</si>
  <si>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</si>
  <si>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</si>
  <si>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</si>
  <si>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</si>
  <si>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</si>
  <si>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</si>
  <si>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</si>
  <si>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</si>
  <si>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</si>
  <si>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</si>
  <si>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</si>
  <si>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</si>
  <si>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</si>
  <si>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</si>
  <si>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</si>
  <si>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</si>
  <si>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</si>
  <si>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</si>
  <si>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</si>
  <si>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</si>
  <si>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</si>
  <si>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</si>
  <si>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</si>
  <si>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</si>
  <si>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</si>
  <si>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</si>
  <si>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</si>
  <si>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</si>
  <si>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</si>
  <si>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</si>
  <si>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</si>
  <si>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</si>
  <si>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</si>
  <si>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</si>
  <si>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</si>
  <si>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</si>
  <si>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</si>
  <si>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</si>
  <si>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</si>
  <si>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</si>
  <si>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</si>
  <si>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</si>
  <si>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</si>
  <si>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</si>
  <si>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</si>
  <si>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</si>
  <si>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</si>
  <si>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</si>
  <si>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</si>
  <si>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</si>
  <si>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</si>
  <si>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</si>
  <si>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</si>
  <si>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</si>
  <si>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</si>
  <si>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</si>
  <si>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</si>
  <si>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</si>
  <si>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</si>
  <si>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</si>
  <si>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</si>
  <si>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</si>
  <si>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</si>
  <si>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</si>
  <si>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</si>
  <si>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</si>
  <si>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</si>
  <si>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</si>
  <si>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</si>
  <si>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</si>
  <si>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</si>
  <si>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</si>
  <si>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</si>
  <si>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</si>
  <si>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</si>
  <si>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</si>
  <si>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</si>
  <si>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</si>
  <si>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</si>
  <si>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</si>
  <si>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</si>
  <si>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</si>
  <si>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</si>
  <si>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</si>
  <si>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</si>
  <si>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</si>
  <si>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</si>
  <si>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</si>
  <si>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</si>
  <si>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</si>
  <si>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</si>
  <si>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</si>
  <si>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</si>
  <si>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</si>
  <si>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</si>
  <si>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</si>
  <si>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</si>
  <si>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</si>
  <si>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</si>
  <si>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</si>
  <si>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</si>
  <si>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</si>
  <si>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</si>
  <si>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</si>
  <si>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</si>
  <si>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</si>
  <si>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</si>
  <si>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</si>
  <si>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</si>
  <si>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</si>
  <si>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</si>
  <si>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</si>
  <si>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</si>
  <si>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</si>
  <si>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</si>
  <si>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</si>
  <si>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</si>
  <si>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</si>
  <si>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</si>
  <si>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</si>
  <si>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</si>
  <si>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</si>
  <si>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</si>
  <si>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</si>
  <si>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</si>
  <si>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</si>
  <si>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</si>
  <si>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</si>
  <si>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</si>
  <si>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</si>
  <si>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</si>
  <si>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</si>
  <si>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</si>
  <si>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</si>
  <si>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</si>
  <si>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</si>
  <si>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</si>
  <si>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</si>
  <si>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</si>
  <si>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</si>
  <si>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</si>
  <si>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</si>
  <si>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</si>
  <si>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</si>
  <si>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</si>
  <si>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</si>
  <si>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</si>
  <si>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</si>
  <si>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</si>
  <si>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</si>
  <si>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</si>
  <si>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</si>
  <si>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</si>
  <si>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</si>
  <si>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</si>
  <si>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</si>
  <si>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</si>
  <si>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</si>
  <si>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</si>
  <si>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</si>
  <si>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</si>
  <si>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</si>
  <si>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</si>
  <si>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</si>
  <si>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</si>
  <si>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</si>
  <si>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</si>
  <si>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</si>
  <si>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</si>
  <si>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</si>
  <si>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</si>
  <si>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</si>
  <si>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</si>
  <si>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</si>
  <si>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</si>
  <si>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</si>
  <si>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</si>
  <si>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</si>
  <si>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</si>
  <si>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</si>
  <si>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</si>
  <si>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</si>
  <si>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</si>
  <si>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</si>
  <si>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</si>
  <si>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</si>
  <si>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</si>
  <si>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</si>
  <si>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</si>
  <si>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</si>
  <si>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</si>
  <si>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</si>
  <si>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</si>
  <si>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</si>
  <si>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</si>
  <si>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</si>
  <si>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</si>
  <si>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</si>
  <si>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</si>
  <si>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</si>
  <si>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</si>
  <si>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</si>
  <si>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</si>
  <si>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</si>
  <si>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</si>
  <si>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</si>
  <si>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</si>
  <si>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</si>
  <si>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</si>
  <si>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</si>
  <si>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</si>
  <si>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</si>
  <si>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</si>
  <si>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</si>
  <si>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</si>
  <si>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</si>
  <si>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</si>
  <si>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</si>
  <si>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</si>
  <si>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</si>
  <si>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</si>
  <si>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</si>
  <si>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</si>
  <si>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</si>
  <si>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</si>
  <si>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</si>
  <si>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</si>
  <si>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</si>
  <si>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</si>
  <si>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</si>
  <si>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</si>
  <si>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</si>
  <si>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</si>
  <si>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</si>
  <si>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</si>
  <si>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</si>
  <si>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</si>
  <si>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</si>
  <si>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</si>
  <si>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</si>
  <si>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</si>
  <si>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</si>
  <si>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</si>
  <si>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</si>
  <si>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</si>
  <si>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</si>
  <si>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</si>
  <si>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</si>
  <si>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</si>
  <si>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</si>
  <si>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</si>
  <si>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</si>
  <si>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</si>
  <si>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</si>
  <si>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</si>
  <si>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</si>
  <si>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</si>
  <si>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</si>
  <si>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</si>
  <si>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</si>
  <si>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</si>
  <si>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</si>
  <si>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</si>
  <si>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</si>
  <si>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</si>
  <si>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</si>
  <si>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</si>
  <si>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</si>
  <si>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</si>
  <si>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</si>
  <si>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</si>
  <si>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</si>
  <si>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</si>
  <si>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</si>
  <si>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</si>
  <si>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</si>
  <si>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</si>
  <si>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</si>
  <si>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</si>
  <si>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</si>
  <si>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</si>
  <si>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</si>
  <si>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</si>
  <si>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</si>
  <si>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</si>
  <si>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</si>
  <si>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</si>
  <si>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</si>
  <si>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</si>
  <si>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</si>
  <si>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</si>
  <si>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</si>
  <si>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</si>
  <si>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</si>
  <si>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</si>
  <si>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</si>
  <si>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</si>
  <si>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</si>
  <si>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</si>
  <si>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</si>
  <si>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</si>
  <si>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</si>
  <si>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</si>
  <si>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</si>
  <si>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</si>
  <si>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</si>
  <si>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</si>
  <si>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</si>
  <si>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</si>
  <si>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</si>
  <si>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</si>
  <si>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</si>
  <si>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</si>
  <si>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</si>
  <si>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</si>
  <si>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</si>
  <si>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</si>
  <si>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</si>
  <si>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</si>
  <si>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</si>
  <si>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</si>
  <si>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</si>
  <si>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</si>
  <si>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</si>
  <si>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</si>
  <si>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</si>
  <si>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</si>
  <si>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</si>
  <si>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</si>
  <si>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</si>
  <si>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</si>
  <si>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</si>
  <si>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</si>
  <si>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</si>
  <si>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</si>
  <si>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</si>
  <si>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</si>
  <si>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</si>
  <si>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</si>
  <si>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</si>
  <si>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</si>
  <si>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</si>
  <si>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</si>
  <si>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</si>
  <si>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</si>
  <si>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</si>
  <si>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</si>
  <si>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</si>
  <si>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</si>
  <si>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</si>
  <si>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</si>
  <si>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</si>
  <si>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</si>
  <si>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</si>
  <si>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</si>
  <si>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</si>
  <si>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</si>
  <si>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</si>
  <si>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</si>
  <si>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</si>
  <si>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</si>
  <si>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</si>
  <si>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</si>
  <si>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</si>
  <si>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</si>
  <si>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</si>
  <si>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</si>
  <si>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</si>
  <si>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</si>
  <si>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</si>
  <si>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</si>
  <si>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</si>
  <si>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</si>
  <si>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</si>
  <si>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</si>
  <si>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</si>
  <si>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</si>
  <si>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</si>
  <si>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</si>
  <si>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</si>
  <si>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</si>
  <si>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</si>
  <si>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</si>
  <si>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</si>
  <si>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</si>
  <si>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</si>
  <si>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</si>
  <si>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</si>
  <si>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</si>
  <si>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</si>
  <si>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</si>
  <si>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</si>
  <si>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</si>
  <si>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</si>
  <si>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</si>
  <si>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</si>
  <si>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</si>
  <si>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</si>
  <si>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</si>
  <si>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</si>
  <si>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</si>
  <si>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</si>
  <si>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</si>
  <si>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</si>
  <si>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</si>
  <si>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</si>
  <si>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</si>
  <si>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</si>
  <si>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</si>
  <si>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</si>
  <si>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</si>
  <si>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</si>
  <si>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</si>
  <si>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</si>
  <si>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</si>
  <si>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</si>
  <si>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</si>
  <si>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</si>
  <si>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</si>
  <si>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</si>
  <si>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</si>
  <si>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</si>
  <si>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</si>
  <si>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</si>
  <si>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</si>
  <si>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</si>
  <si>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</si>
  <si>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</si>
  <si>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</si>
  <si>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</si>
  <si>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</si>
  <si>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</si>
  <si>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</si>
  <si>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</si>
  <si>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</si>
  <si>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</si>
  <si>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</si>
  <si>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</si>
  <si>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</si>
  <si>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</si>
  <si>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</si>
  <si>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</si>
  <si>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</si>
  <si>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</si>
  <si>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</si>
  <si>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</si>
  <si>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</si>
  <si>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</si>
  <si>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</si>
  <si>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</si>
  <si>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</si>
  <si>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</si>
  <si>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</si>
  <si>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</si>
  <si>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</si>
  <si>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</si>
  <si>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</si>
  <si>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</si>
  <si>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</si>
  <si>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</si>
  <si>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</si>
  <si>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</si>
  <si>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</si>
  <si>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</si>
  <si>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</si>
  <si>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</si>
  <si>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</si>
  <si>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</si>
  <si>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</si>
  <si>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</si>
  <si>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</si>
  <si>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</si>
  <si>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</si>
  <si>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</si>
  <si>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</si>
  <si>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</si>
  <si>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</si>
  <si>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</si>
  <si>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</si>
  <si>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</si>
  <si>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</si>
  <si>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</si>
  <si>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</si>
  <si>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</si>
  <si>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</si>
  <si>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</si>
  <si>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</si>
  <si>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</si>
  <si>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</si>
  <si>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</si>
  <si>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</si>
  <si>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</si>
  <si>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</si>
  <si>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</si>
  <si>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</si>
  <si>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</si>
  <si>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</si>
  <si>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</si>
  <si>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</si>
  <si>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</si>
  <si>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</si>
  <si>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</si>
  <si>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</si>
  <si>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</si>
  <si>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</si>
  <si>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</si>
  <si>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</si>
  <si>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</si>
  <si>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</si>
  <si>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</si>
  <si>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</si>
  <si>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</si>
  <si>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</si>
  <si>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</si>
  <si>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</si>
  <si>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</si>
  <si>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</si>
  <si>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</si>
  <si>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</si>
  <si>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</si>
  <si>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</si>
  <si>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</si>
  <si>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</si>
  <si>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</si>
  <si>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</si>
  <si>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</si>
  <si>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</si>
  <si>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</si>
  <si>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</si>
  <si>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</si>
  <si>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</si>
  <si>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</si>
  <si>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</si>
  <si>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</si>
  <si>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</si>
  <si>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</si>
  <si>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</si>
  <si>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</si>
  <si>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</si>
  <si>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</si>
  <si>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</si>
  <si>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</si>
  <si>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</si>
  <si>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</si>
  <si>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</si>
  <si>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</si>
  <si>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</si>
  <si>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</si>
  <si>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</si>
  <si>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</si>
  <si>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</si>
  <si>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</si>
  <si>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</si>
  <si>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</si>
  <si>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</si>
  <si>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</si>
  <si>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</si>
  <si>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</si>
  <si>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</si>
  <si>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</si>
  <si>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</si>
  <si>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</si>
  <si>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</si>
  <si>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</si>
  <si>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</si>
  <si>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</si>
  <si>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</si>
  <si>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</si>
  <si>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</si>
  <si>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</si>
  <si>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</si>
  <si>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</si>
  <si>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</si>
  <si>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</si>
  <si>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</si>
  <si>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</si>
  <si>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</si>
  <si>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</si>
  <si>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</si>
  <si>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</si>
  <si>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</si>
  <si>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</si>
  <si>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</si>
  <si>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</si>
  <si>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</si>
  <si>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</si>
  <si>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</si>
  <si>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</si>
  <si>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</si>
  <si>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</si>
  <si>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</si>
  <si>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</si>
  <si>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</si>
  <si>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</si>
  <si>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</si>
  <si>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</si>
  <si>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</si>
  <si>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</si>
  <si>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</si>
  <si>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</si>
  <si>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</si>
  <si>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</si>
  <si>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</si>
  <si>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</si>
  <si>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</si>
  <si>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</si>
  <si>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</si>
  <si>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</si>
  <si>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</si>
  <si>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</si>
  <si>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</si>
  <si>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</si>
  <si>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</si>
  <si>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</si>
  <si>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</si>
  <si>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</si>
  <si>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</si>
  <si>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</si>
  <si>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</si>
  <si>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</si>
  <si>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</si>
  <si>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</si>
  <si>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</si>
  <si>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</si>
  <si>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</si>
  <si>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</si>
  <si>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</si>
  <si>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</si>
  <si>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</si>
  <si>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</si>
  <si>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</si>
  <si>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</si>
  <si>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</si>
  <si>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</si>
  <si>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</si>
  <si>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</si>
  <si>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</si>
  <si>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</si>
  <si>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</si>
  <si>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</si>
  <si>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</si>
  <si>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</si>
  <si>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</si>
  <si>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</si>
  <si>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</si>
  <si>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</si>
  <si>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</si>
  <si>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</si>
  <si>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</si>
  <si>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</si>
  <si>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</si>
  <si>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</si>
  <si>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</si>
  <si>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</si>
  <si>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</si>
  <si>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</si>
  <si>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</si>
  <si>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</si>
  <si>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</si>
  <si>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</si>
  <si>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</si>
  <si>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</si>
  <si>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</si>
  <si>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</si>
  <si>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</si>
  <si>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</si>
  <si>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</si>
  <si>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</si>
  <si>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</si>
  <si>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</si>
  <si>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</si>
  <si>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</si>
  <si>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</si>
  <si>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</si>
  <si>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</si>
  <si>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</si>
  <si>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</si>
  <si>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</si>
  <si>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</si>
  <si>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</si>
  <si>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</si>
  <si>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</si>
  <si>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</si>
  <si>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</si>
  <si>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</si>
  <si>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</si>
  <si>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</si>
  <si>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</si>
  <si>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</si>
  <si>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</si>
  <si>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</si>
  <si>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</si>
  <si>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</si>
  <si>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</si>
  <si>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</si>
  <si>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</si>
  <si>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</si>
  <si>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</si>
  <si>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</si>
  <si>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</si>
  <si>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</si>
  <si>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</si>
  <si>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</si>
  <si>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</si>
  <si>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</si>
  <si>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</si>
  <si>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</si>
  <si>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</si>
  <si>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</si>
  <si>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</si>
  <si>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</si>
  <si>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</si>
  <si>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</si>
  <si>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</si>
  <si>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</si>
  <si>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</si>
  <si>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</si>
  <si>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</si>
  <si>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</si>
  <si>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</si>
  <si>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</si>
  <si>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</si>
  <si>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</si>
  <si>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</si>
  <si>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</si>
  <si>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</si>
  <si>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</si>
  <si>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</si>
  <si>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</si>
  <si>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</si>
  <si>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</si>
  <si>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</si>
  <si>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</si>
  <si>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</si>
  <si>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</si>
  <si>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</si>
  <si>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</si>
  <si>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</si>
  <si>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</si>
  <si>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</si>
  <si>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</si>
  <si>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</si>
  <si>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</si>
  <si>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</si>
  <si>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</si>
  <si>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</si>
  <si>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</si>
  <si>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</si>
  <si>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</si>
  <si>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</si>
  <si>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</si>
  <si>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</si>
  <si>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</si>
  <si>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</si>
  <si>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</si>
  <si>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</si>
  <si>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</si>
  <si>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</si>
  <si>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</si>
  <si>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</si>
  <si>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</si>
  <si>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</si>
  <si>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</si>
  <si>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</si>
  <si>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</si>
  <si>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</si>
  <si>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</si>
  <si>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</si>
  <si>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</si>
  <si>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</si>
  <si>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</si>
  <si>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</si>
  <si>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</si>
  <si>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</si>
  <si>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</si>
  <si>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</si>
  <si>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</si>
  <si>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</si>
  <si>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</si>
  <si>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</si>
  <si>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</si>
  <si>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</si>
  <si>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</si>
  <si>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</si>
  <si>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</si>
  <si>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</si>
  <si>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</si>
  <si>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</si>
  <si>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</si>
  <si>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</si>
  <si>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</si>
  <si>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</si>
  <si>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</si>
  <si>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</si>
  <si>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</si>
  <si>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</si>
  <si>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</si>
  <si>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</si>
  <si>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</si>
  <si>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</si>
  <si>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</si>
  <si>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</si>
  <si>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</si>
  <si>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</si>
  <si>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</si>
  <si>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</si>
  <si>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</si>
  <si>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</si>
  <si>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</si>
  <si>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</si>
  <si>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</si>
  <si>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</si>
  <si>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</si>
  <si>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</si>
  <si>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</si>
  <si>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</si>
  <si>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</si>
  <si>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</si>
  <si>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</si>
  <si>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</si>
  <si>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</si>
  <si>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</si>
  <si>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</si>
  <si>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</si>
  <si>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</si>
  <si>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</si>
  <si>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</si>
  <si>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</si>
  <si>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</si>
  <si>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</si>
  <si>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</si>
  <si>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</si>
  <si>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</si>
  <si>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</si>
  <si>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</si>
  <si>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</si>
  <si>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</si>
  <si>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</si>
  <si>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</si>
  <si>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</si>
  <si>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</si>
  <si>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</si>
  <si>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</si>
  <si>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</si>
  <si>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</si>
  <si>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</si>
  <si>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</si>
  <si>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</si>
  <si>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</si>
  <si>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</si>
  <si>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</si>
  <si>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</si>
  <si>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</si>
  <si>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</si>
  <si>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</si>
  <si>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</si>
  <si>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</si>
  <si>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</si>
  <si>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</si>
  <si>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</si>
  <si>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</si>
  <si>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</si>
  <si>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</si>
  <si>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</si>
  <si>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</si>
  <si>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</si>
  <si>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</si>
  <si>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</si>
  <si>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</si>
  <si>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</si>
  <si>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</si>
  <si>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</si>
  <si>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</si>
  <si>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</si>
  <si>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</si>
  <si>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</si>
  <si>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</si>
  <si>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</si>
  <si>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</si>
  <si>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</si>
  <si>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</si>
  <si>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</si>
  <si>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</si>
  <si>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</si>
  <si>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</si>
  <si>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</si>
  <si>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</si>
  <si>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</si>
  <si>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</si>
  <si>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</si>
  <si>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</si>
  <si>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</si>
  <si>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</si>
  <si>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</si>
  <si>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</si>
  <si>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</si>
  <si>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</si>
  <si>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</si>
  <si>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</si>
  <si>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</si>
  <si>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</si>
  <si>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</si>
  <si>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</si>
  <si>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</si>
  <si>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</si>
  <si>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</si>
  <si>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</si>
  <si>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</si>
  <si>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</si>
  <si>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</si>
  <si>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</si>
  <si>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</si>
  <si>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</si>
  <si>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</si>
  <si>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</si>
  <si>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</si>
  <si>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</si>
  <si>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</si>
  <si>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</si>
  <si>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</si>
  <si>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</si>
  <si>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</si>
  <si>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</si>
  <si>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</si>
  <si>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</si>
  <si>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</si>
  <si>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</si>
  <si>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</si>
  <si>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</si>
  <si>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</si>
  <si>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</si>
  <si>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</si>
  <si>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</si>
  <si>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</si>
  <si>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</si>
  <si>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</si>
  <si>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</si>
  <si>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</si>
  <si>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</si>
  <si>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</si>
  <si>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</si>
  <si>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</si>
  <si>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</si>
  <si>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</si>
  <si>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</si>
  <si>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</si>
  <si>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</si>
  <si>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</si>
  <si>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</si>
  <si>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</si>
  <si>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</si>
  <si>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</si>
  <si>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</si>
  <si>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</si>
  <si>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</si>
  <si>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</si>
  <si>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</si>
  <si>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</si>
  <si>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</si>
  <si>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</si>
  <si>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</si>
  <si>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</si>
  <si>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</si>
  <si>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</si>
  <si>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</si>
  <si>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</si>
  <si>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</si>
  <si>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</si>
  <si>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</si>
  <si>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</si>
  <si>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</si>
  <si>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</si>
  <si>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</si>
  <si>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</si>
  <si>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</si>
  <si>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</si>
  <si>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</si>
  <si>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</si>
  <si>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</si>
  <si>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</si>
  <si>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</si>
  <si>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</si>
  <si>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</si>
  <si>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</si>
  <si>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</si>
  <si>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</si>
  <si>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</si>
  <si>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</si>
  <si>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</si>
  <si>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</si>
  <si>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</si>
  <si>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</si>
  <si>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</si>
  <si>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</si>
  <si>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</si>
  <si>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</si>
  <si>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</si>
  <si>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</si>
  <si>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</si>
  <si>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</si>
  <si>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</si>
  <si>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</si>
  <si>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</si>
  <si>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</si>
  <si>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</si>
  <si>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</si>
  <si>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</si>
  <si>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</si>
  <si>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</si>
  <si>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</si>
  <si>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</si>
  <si>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</si>
  <si>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</si>
  <si>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</si>
  <si>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</si>
  <si>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</si>
  <si>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</si>
  <si>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</si>
  <si>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</si>
  <si>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</si>
  <si>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</si>
  <si>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</si>
  <si>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</si>
  <si>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</si>
  <si>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</si>
  <si>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</si>
  <si>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</si>
  <si>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</si>
  <si>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</si>
  <si>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</si>
  <si>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</si>
  <si>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</si>
  <si>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</si>
  <si>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</si>
  <si>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</si>
  <si>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</si>
  <si>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</si>
  <si>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</si>
  <si>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</si>
  <si>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</si>
  <si>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</si>
  <si>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</si>
  <si>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</si>
  <si>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</si>
  <si>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</si>
  <si>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</si>
  <si>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</si>
  <si>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</si>
  <si>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</si>
  <si>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</si>
  <si>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</si>
  <si>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</si>
  <si>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</si>
  <si>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</si>
  <si>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</si>
  <si>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</si>
  <si>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</si>
  <si>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</si>
  <si>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</si>
  <si>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</si>
  <si>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</si>
  <si>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</si>
  <si>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</si>
  <si>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</si>
  <si>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</si>
  <si>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</si>
  <si>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</si>
  <si>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</si>
  <si>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</si>
  <si>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</si>
  <si>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</si>
  <si>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</si>
  <si>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</si>
  <si>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</si>
  <si>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</si>
  <si>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</si>
  <si>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</si>
  <si>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</si>
  <si>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</si>
  <si>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</si>
  <si>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</si>
  <si>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</si>
  <si>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</si>
  <si>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</si>
  <si>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</si>
  <si>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</si>
  <si>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</si>
  <si>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</si>
  <si>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</si>
  <si>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</si>
  <si>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</si>
  <si>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</si>
  <si>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</si>
  <si>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</si>
  <si>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</si>
  <si>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</si>
  <si>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</si>
  <si>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</si>
  <si>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</si>
  <si>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</si>
  <si>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</si>
  <si>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</si>
  <si>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</si>
  <si>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</si>
  <si>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</si>
  <si>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</si>
  <si>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</si>
  <si>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</si>
  <si>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</si>
  <si>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</si>
  <si>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</si>
  <si>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</si>
  <si>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</si>
  <si>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</si>
  <si>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</si>
  <si>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</si>
  <si>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</si>
  <si>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</si>
  <si>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</si>
  <si>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</si>
  <si>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</si>
  <si>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</si>
  <si>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</si>
  <si>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</si>
  <si>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</si>
  <si>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</si>
  <si>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</si>
  <si>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</si>
  <si>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</si>
  <si>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</si>
  <si>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</si>
  <si>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</si>
  <si>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</si>
  <si>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</si>
  <si>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</si>
  <si>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</si>
  <si>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</si>
  <si>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</si>
  <si>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</si>
  <si>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</si>
  <si>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</si>
  <si>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</si>
  <si>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</si>
  <si>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</si>
  <si>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</si>
  <si>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</si>
  <si>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</si>
  <si>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</si>
  <si>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</si>
  <si>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</si>
  <si>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</si>
  <si>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</si>
  <si>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</si>
  <si>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</si>
  <si>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</si>
  <si>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</si>
  <si>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</si>
  <si>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</si>
  <si>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</si>
  <si>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</si>
  <si>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</si>
  <si>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</si>
  <si>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</si>
  <si>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</si>
  <si>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</si>
  <si>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</si>
  <si>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</si>
  <si>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</si>
  <si>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</si>
  <si>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</si>
  <si>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</si>
  <si>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</si>
  <si>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</si>
  <si>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</si>
  <si>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</si>
  <si>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</si>
  <si>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</si>
  <si>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</si>
  <si>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</si>
  <si>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</si>
  <si>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</si>
  <si>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</si>
  <si>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</si>
  <si>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</si>
  <si>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</si>
  <si>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</si>
  <si>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</si>
  <si>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</si>
  <si>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</si>
  <si>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</si>
  <si>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</si>
  <si>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</si>
  <si>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</si>
  <si>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</si>
  <si>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</si>
  <si>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</si>
  <si>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</si>
  <si>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</si>
  <si>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</si>
  <si>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</si>
  <si>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</si>
  <si>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</si>
  <si>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</si>
  <si>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</si>
  <si>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</si>
  <si>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</si>
  <si>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</si>
  <si>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</si>
  <si>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</si>
  <si>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</si>
  <si>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</si>
  <si>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</si>
  <si>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</si>
  <si>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</si>
  <si>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</si>
  <si>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</si>
  <si>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</si>
  <si>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</si>
  <si>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</si>
  <si>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</si>
  <si>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</si>
  <si>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</si>
  <si>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</si>
  <si>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</si>
  <si>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</si>
  <si>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</si>
  <si>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</si>
  <si>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</si>
  <si>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</si>
  <si>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</si>
  <si>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</si>
  <si>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</si>
  <si>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</si>
  <si>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</si>
  <si>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</si>
  <si>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</si>
  <si>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</si>
  <si>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</si>
  <si>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</si>
  <si>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</si>
  <si>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</si>
  <si>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</si>
  <si>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</si>
  <si>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</si>
  <si>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</si>
  <si>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</si>
  <si>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</si>
  <si>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</si>
  <si>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</si>
  <si>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</si>
  <si>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</si>
  <si>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</si>
  <si>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</si>
  <si>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</si>
  <si>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</si>
  <si>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</si>
  <si>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</si>
  <si>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</si>
  <si>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</si>
  <si>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</si>
  <si>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</si>
  <si>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</si>
  <si>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</si>
  <si>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</si>
  <si>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</si>
  <si>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</si>
  <si>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</si>
  <si>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</si>
  <si>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</si>
  <si>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</si>
  <si>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</si>
  <si>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</si>
  <si>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</si>
  <si>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</si>
  <si>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</si>
  <si>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</si>
  <si>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</si>
  <si>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</si>
  <si>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</si>
  <si>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</si>
  <si>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</si>
  <si>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</si>
  <si>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</si>
  <si>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</si>
  <si>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</si>
  <si>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</si>
  <si>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</si>
  <si>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</si>
  <si>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</si>
  <si>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</si>
  <si>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</si>
  <si>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</si>
  <si>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</si>
  <si>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</si>
  <si>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</si>
  <si>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</si>
  <si>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</si>
  <si>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</si>
  <si>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</si>
  <si>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</si>
  <si>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</si>
  <si>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</si>
  <si>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</si>
  <si>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</si>
  <si>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</si>
  <si>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</si>
  <si>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</si>
  <si>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</si>
  <si>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</si>
  <si>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</si>
  <si>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</si>
  <si>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</si>
  <si>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</si>
  <si>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</si>
  <si>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</si>
  <si>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</si>
  <si>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</si>
  <si>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</si>
  <si>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</si>
  <si>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</si>
  <si>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</si>
  <si>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</si>
  <si>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</si>
  <si>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</si>
  <si>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</si>
  <si>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</si>
  <si>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</si>
  <si>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</si>
  <si>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</si>
  <si>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</si>
  <si>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</si>
  <si>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</si>
  <si>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</si>
  <si>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</si>
  <si>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</si>
  <si>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</si>
  <si>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</si>
  <si>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</si>
  <si>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</si>
  <si>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</si>
  <si>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</si>
  <si>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</si>
  <si>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</si>
  <si>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</si>
  <si>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</si>
  <si>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</si>
  <si>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</si>
  <si>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</si>
  <si>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</si>
  <si>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</si>
  <si>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</si>
  <si>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</si>
  <si>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</si>
  <si>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</si>
  <si>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</si>
  <si>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</si>
  <si>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</si>
  <si>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</si>
  <si>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</si>
  <si>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</si>
  <si>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</si>
  <si>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</si>
  <si>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</si>
  <si>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</si>
  <si>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</si>
  <si>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</si>
  <si>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</si>
  <si>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</si>
  <si>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</si>
  <si>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</si>
  <si>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</si>
  <si>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</si>
  <si>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</si>
  <si>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</si>
  <si>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</si>
  <si>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</si>
  <si>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</si>
  <si>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</si>
  <si>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</si>
  <si>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</si>
  <si>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</si>
  <si>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</si>
  <si>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</si>
  <si>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</si>
  <si>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</si>
  <si>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</si>
  <si>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</si>
  <si>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</si>
  <si>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</si>
  <si>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</si>
  <si>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</si>
  <si>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</si>
  <si>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</si>
  <si>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</si>
  <si>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</si>
  <si>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</si>
  <si>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</si>
  <si>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</si>
  <si>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</si>
  <si>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</si>
  <si>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</si>
  <si>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</si>
  <si>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</si>
  <si>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</si>
  <si>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</si>
  <si>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</si>
  <si>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</si>
  <si>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</si>
  <si>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</si>
  <si>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</si>
  <si>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</si>
  <si>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</si>
  <si>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</si>
  <si>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</si>
  <si>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</si>
  <si>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</si>
  <si>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</si>
  <si>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</si>
  <si>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</si>
  <si>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</si>
  <si>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</si>
  <si>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</si>
  <si>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</si>
  <si>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</si>
  <si>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</si>
  <si>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</si>
  <si>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</si>
  <si>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</si>
  <si>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</si>
  <si>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</si>
  <si>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</si>
  <si>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</si>
  <si>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</si>
  <si>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</si>
  <si>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</si>
  <si>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</si>
  <si>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</si>
  <si>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</si>
  <si>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</si>
  <si>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</si>
  <si>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</si>
  <si>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</si>
  <si>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</si>
  <si>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</si>
  <si>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</si>
  <si>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</si>
  <si>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</si>
  <si>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</si>
  <si>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</si>
  <si>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</si>
  <si>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</si>
  <si>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</si>
  <si>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</si>
  <si>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</si>
  <si>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</si>
  <si>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</si>
  <si>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</si>
  <si>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</si>
  <si>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</si>
  <si>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</si>
  <si>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</si>
  <si>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</si>
  <si>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</si>
  <si>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</si>
  <si>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</si>
  <si>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</si>
  <si>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</si>
  <si>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</si>
  <si>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</si>
  <si>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</si>
  <si>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</si>
  <si>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</si>
  <si>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</si>
  <si>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</si>
  <si>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</si>
  <si>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</si>
  <si>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</si>
  <si>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</si>
  <si>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</si>
  <si>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</si>
  <si>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</si>
  <si>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</si>
  <si>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</si>
  <si>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</si>
  <si>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</si>
  <si>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</si>
  <si>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</si>
  <si>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</si>
  <si>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</si>
  <si>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</si>
  <si>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</si>
  <si>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</si>
  <si>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</si>
  <si>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</si>
  <si>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</si>
  <si>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</si>
  <si>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</si>
  <si>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</si>
  <si>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</si>
  <si>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</si>
  <si>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</si>
  <si>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</si>
  <si>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</si>
  <si>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</si>
  <si>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</si>
  <si>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</si>
  <si>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</si>
  <si>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</si>
  <si>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</si>
  <si>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</si>
  <si>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</si>
  <si>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</si>
  <si>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</si>
  <si>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</si>
  <si>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</si>
  <si>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</si>
  <si>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</si>
  <si>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</si>
  <si>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</si>
  <si>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</si>
  <si>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</si>
  <si>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</si>
  <si>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</si>
  <si>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</si>
  <si>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</si>
  <si>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</si>
  <si>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</si>
  <si>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</si>
  <si>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</si>
  <si>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</si>
  <si>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</si>
  <si>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</si>
  <si>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</si>
  <si>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</si>
  <si>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</si>
  <si>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</si>
  <si>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</si>
  <si>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</si>
  <si>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</si>
  <si>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</si>
  <si>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</si>
  <si>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</si>
  <si>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</si>
  <si>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</si>
  <si>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</si>
  <si>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</si>
  <si>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</si>
  <si>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</si>
  <si>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</si>
  <si>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</si>
  <si>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</si>
  <si>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</si>
  <si>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</si>
  <si>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</si>
  <si>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</si>
  <si>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</si>
  <si>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</si>
  <si>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</si>
  <si>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</si>
  <si>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</si>
  <si>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</si>
  <si>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</si>
  <si>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</si>
  <si>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</si>
  <si>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</si>
  <si>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</si>
  <si>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</si>
  <si>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</si>
  <si>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</si>
  <si>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</si>
  <si>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</si>
  <si>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</si>
  <si>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</si>
  <si>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</si>
  <si>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</si>
  <si>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</si>
  <si>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</si>
  <si>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</si>
  <si>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</si>
  <si>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</si>
  <si>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</si>
  <si>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</si>
  <si>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</si>
  <si>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</si>
  <si>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</si>
  <si>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</si>
  <si>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</si>
  <si>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</si>
  <si>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</si>
  <si>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</si>
  <si>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</si>
  <si>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</si>
  <si>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</si>
  <si>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</si>
  <si>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</si>
  <si>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</si>
  <si>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</si>
  <si>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</si>
  <si>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</si>
  <si>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</si>
  <si>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</si>
  <si>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</si>
  <si>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</si>
  <si>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</si>
  <si>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</si>
  <si>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</si>
  <si>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</si>
  <si>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</si>
  <si>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</si>
  <si>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</si>
  <si>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</si>
  <si>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</si>
  <si>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</si>
  <si>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</si>
  <si>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</si>
  <si>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</si>
  <si>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</si>
  <si>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</si>
  <si>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</si>
  <si>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</si>
  <si>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</si>
  <si>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</si>
  <si>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</si>
  <si>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</si>
  <si>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</si>
  <si>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</si>
  <si>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</si>
  <si>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</si>
  <si>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</si>
  <si>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</si>
  <si>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</si>
  <si>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</si>
  <si>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</si>
  <si>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</si>
  <si>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</si>
  <si>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</si>
  <si>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</si>
  <si>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</si>
  <si>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</si>
  <si>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</si>
  <si>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</si>
  <si>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</si>
  <si>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</si>
  <si>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</si>
  <si>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</si>
  <si>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</si>
  <si>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</si>
  <si>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</si>
  <si>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</si>
  <si>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</si>
  <si>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</si>
  <si>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</si>
  <si>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</si>
  <si>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</si>
  <si>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</si>
  <si>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</si>
  <si>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</si>
  <si>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</si>
  <si>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</si>
  <si>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</si>
  <si>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</si>
  <si>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</si>
  <si>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</si>
  <si>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</si>
  <si>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</si>
  <si>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</si>
  <si>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</si>
  <si>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</si>
  <si>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</si>
  <si>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</si>
  <si>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</si>
  <si>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</si>
  <si>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</si>
  <si>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</si>
  <si>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</si>
  <si>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</si>
  <si>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</si>
  <si>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</si>
  <si>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</si>
  <si>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</si>
  <si>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</si>
  <si>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</si>
  <si>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</si>
  <si>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</si>
  <si>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</si>
  <si>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</si>
  <si>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</si>
  <si>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</si>
  <si>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</si>
  <si>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</si>
  <si>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</si>
  <si>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</si>
  <si>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</si>
  <si>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</si>
  <si>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</si>
  <si>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</si>
  <si>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</si>
  <si>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</si>
  <si>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</si>
  <si>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</si>
  <si>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</si>
  <si>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</si>
  <si>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</si>
  <si>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</si>
  <si>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</si>
  <si>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</si>
  <si>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</si>
  <si>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</si>
  <si>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</si>
  <si>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</si>
  <si>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</si>
  <si>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</si>
  <si>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</si>
  <si>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</si>
  <si>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</si>
  <si>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</si>
  <si>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</si>
  <si>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</si>
  <si>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</si>
  <si>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</si>
  <si>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</si>
  <si>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</si>
  <si>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</si>
  <si>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</si>
  <si>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</si>
  <si>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</si>
  <si>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</si>
  <si>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</si>
  <si>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</si>
  <si>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</si>
  <si>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</si>
  <si>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</si>
  <si>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</si>
  <si>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</si>
  <si>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</si>
  <si>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</si>
  <si>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</si>
  <si>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</si>
  <si>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</si>
  <si>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</si>
  <si>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</si>
  <si>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</si>
  <si>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</si>
  <si>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</si>
  <si>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</si>
  <si>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</si>
  <si>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</si>
  <si>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</si>
  <si>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</si>
  <si>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</si>
  <si>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</si>
  <si>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</si>
  <si>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</si>
  <si>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</si>
  <si>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</si>
  <si>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</si>
  <si>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</si>
  <si>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</si>
  <si>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</si>
  <si>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</si>
  <si>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</si>
  <si>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</si>
  <si>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</si>
  <si>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</si>
  <si>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</si>
  <si>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</si>
  <si>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</si>
  <si>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</si>
  <si>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</si>
  <si>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</si>
  <si>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</si>
  <si>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</si>
  <si>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</si>
  <si>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</si>
  <si>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</si>
  <si>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</si>
  <si>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</si>
  <si>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</si>
  <si>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</si>
  <si>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</si>
  <si>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</si>
  <si>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</si>
  <si>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</si>
  <si>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</si>
  <si>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</si>
  <si>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</si>
  <si>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</si>
  <si>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</si>
  <si>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</si>
  <si>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</si>
  <si>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</si>
  <si>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</si>
  <si>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</si>
  <si>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</si>
  <si>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</si>
  <si>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</si>
  <si>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</si>
  <si>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</si>
  <si>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</si>
  <si>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</si>
  <si>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</si>
  <si>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</si>
  <si>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</si>
  <si>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</si>
  <si>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</si>
  <si>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</si>
  <si>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</si>
  <si>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</si>
  <si>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</si>
  <si>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</si>
  <si>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</si>
  <si>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</si>
  <si>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</si>
  <si>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</si>
  <si>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</si>
  <si>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</si>
  <si>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</si>
  <si>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</si>
  <si>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</si>
  <si>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</si>
  <si>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</si>
  <si>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</si>
  <si>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</si>
  <si>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</si>
  <si>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</si>
  <si>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</si>
  <si>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</si>
  <si>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</si>
  <si>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</si>
  <si>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</si>
  <si>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</si>
  <si>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</si>
  <si>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</si>
  <si>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</si>
  <si>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</si>
  <si>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</si>
  <si>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</si>
  <si>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</si>
  <si>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</si>
  <si>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</si>
  <si>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</si>
  <si>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</si>
  <si>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</si>
  <si>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</si>
  <si>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</si>
  <si>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</si>
  <si>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</si>
  <si>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</si>
  <si>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</si>
  <si>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</si>
  <si>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</si>
  <si>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</si>
  <si>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</si>
  <si>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</si>
  <si>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</si>
  <si>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</si>
  <si>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</si>
  <si>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</si>
  <si>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</si>
  <si>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</si>
  <si>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</si>
  <si>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</si>
  <si>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</si>
  <si>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</si>
  <si>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</si>
  <si>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</si>
  <si>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</si>
  <si>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</si>
  <si>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</si>
  <si>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</si>
  <si>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</si>
  <si>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</si>
  <si>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</si>
  <si>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</si>
  <si>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</si>
  <si>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</si>
  <si>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</si>
  <si>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</si>
  <si>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</si>
  <si>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</si>
  <si>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</si>
  <si>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</si>
  <si>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</si>
  <si>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</si>
  <si>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</si>
  <si>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</si>
  <si>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</si>
  <si>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</si>
  <si>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</si>
  <si>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</si>
  <si>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</si>
  <si>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</si>
  <si>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</si>
  <si>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</si>
  <si>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</si>
  <si>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</si>
  <si>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</si>
  <si>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</si>
  <si>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</si>
  <si>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</si>
  <si>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</si>
  <si>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</si>
  <si>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</si>
  <si>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</si>
  <si>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</si>
  <si>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</si>
  <si>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</si>
  <si>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</si>
  <si>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</si>
  <si>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</si>
  <si>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</si>
  <si>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</si>
  <si>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</si>
  <si>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</si>
  <si>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</si>
  <si>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</si>
  <si>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</si>
  <si>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</si>
  <si>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</si>
  <si>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</si>
  <si>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</si>
  <si>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</si>
  <si>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</si>
  <si>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</si>
  <si>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</si>
  <si>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</si>
  <si>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</si>
  <si>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</si>
  <si>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</si>
  <si>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</si>
  <si>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</si>
  <si>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</si>
  <si>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</si>
  <si>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</si>
  <si>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</si>
  <si>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</si>
  <si>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</si>
  <si>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</si>
  <si>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</si>
  <si>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</si>
  <si>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</si>
  <si>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</si>
  <si>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</si>
  <si>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</si>
  <si>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</si>
  <si>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</si>
  <si>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</si>
  <si>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</si>
  <si>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</si>
  <si>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</si>
  <si>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</si>
  <si>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</si>
  <si>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</si>
  <si>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</si>
  <si>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</si>
  <si>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</si>
  <si>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</si>
  <si>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</si>
  <si>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</si>
  <si>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</si>
  <si>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</si>
  <si>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</si>
  <si>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</si>
  <si>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</si>
  <si>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</si>
  <si>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</si>
  <si>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</si>
  <si>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</si>
  <si>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</si>
  <si>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</si>
  <si>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</si>
  <si>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</si>
  <si>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</si>
  <si>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</si>
  <si>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</si>
  <si>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</si>
  <si>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</si>
  <si>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</si>
  <si>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</si>
  <si>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</si>
  <si>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</si>
  <si>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</si>
  <si>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</si>
  <si>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</si>
  <si>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</si>
  <si>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</si>
  <si>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</si>
  <si>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</si>
  <si>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</si>
  <si>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</si>
  <si>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</si>
  <si>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</si>
  <si>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</si>
  <si>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</si>
  <si>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</si>
  <si>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</si>
  <si>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</si>
  <si>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</si>
  <si>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</si>
  <si>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</si>
  <si>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</si>
  <si>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</si>
  <si>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</si>
  <si>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</si>
  <si>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</si>
  <si>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</si>
  <si>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</si>
  <si>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</si>
  <si>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</si>
  <si>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</si>
  <si>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</si>
  <si>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</si>
  <si>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</si>
  <si>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</si>
  <si>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</si>
  <si>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</si>
  <si>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</si>
  <si>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</si>
  <si>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</si>
  <si>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</si>
  <si>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</si>
  <si>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</si>
  <si>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</si>
  <si>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</si>
  <si>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</si>
  <si>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</si>
  <si>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</si>
  <si>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</si>
  <si>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</si>
  <si>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</si>
  <si>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</si>
  <si>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</si>
  <si>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</si>
  <si>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</si>
  <si>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</si>
  <si>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</si>
  <si>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</si>
  <si>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</si>
  <si>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</si>
  <si>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</si>
  <si>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</si>
  <si>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</si>
  <si>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</si>
  <si>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</si>
  <si>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</si>
  <si>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</si>
  <si>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</si>
  <si>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</si>
  <si>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</si>
  <si>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</si>
  <si>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</si>
  <si>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</si>
  <si>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</si>
  <si>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</si>
  <si>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</si>
  <si>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</si>
  <si>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</si>
  <si>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</si>
  <si>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</si>
  <si>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</si>
  <si>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</si>
  <si>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</si>
  <si>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</si>
  <si>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</si>
  <si>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</si>
  <si>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</si>
  <si>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</si>
  <si>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</si>
  <si>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</si>
  <si>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</si>
  <si>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</si>
  <si>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</si>
  <si>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</si>
  <si>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</si>
  <si>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</si>
  <si>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</si>
  <si>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</si>
  <si>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</si>
  <si>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</si>
  <si>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</si>
  <si>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</si>
  <si>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</si>
  <si>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</si>
  <si>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</si>
  <si>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</si>
  <si>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</si>
  <si>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</si>
  <si>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</si>
  <si>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</si>
  <si>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</si>
  <si>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</si>
  <si>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</si>
  <si>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</si>
  <si>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</si>
  <si>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</si>
  <si>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</si>
  <si>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</si>
  <si>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</si>
  <si>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</si>
  <si>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</si>
  <si>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</si>
  <si>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</si>
  <si>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</si>
  <si>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</si>
  <si>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</si>
  <si>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</si>
  <si>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</si>
  <si>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</si>
  <si>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</si>
  <si>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</si>
  <si>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</si>
  <si>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</si>
  <si>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</si>
  <si>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</si>
  <si>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</si>
  <si>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</si>
  <si>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</si>
  <si>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</si>
  <si>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</si>
  <si>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</si>
  <si>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</si>
  <si>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</si>
  <si>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</si>
  <si>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</si>
  <si>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</si>
  <si>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</si>
  <si>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</si>
  <si>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</si>
  <si>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</si>
  <si>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</si>
  <si>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</si>
  <si>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</si>
  <si>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</si>
  <si>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</si>
  <si>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</si>
  <si>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</si>
  <si>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</si>
  <si>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</si>
  <si>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</si>
  <si>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</si>
  <si>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</si>
  <si>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</si>
  <si>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</si>
  <si>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</si>
  <si>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</si>
  <si>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</si>
  <si>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</si>
  <si>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</si>
  <si>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</si>
  <si>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</si>
  <si>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</si>
  <si>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</si>
  <si>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</si>
  <si>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</si>
  <si>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</si>
  <si>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</si>
  <si>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</si>
  <si>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</si>
  <si>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</si>
  <si>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</si>
  <si>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</si>
  <si>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</si>
  <si>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</si>
  <si>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</si>
  <si>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</si>
  <si>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</si>
  <si>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</si>
  <si>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</si>
  <si>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</si>
  <si>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</si>
  <si>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</si>
  <si>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</si>
  <si>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</si>
  <si>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</si>
  <si>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</si>
  <si>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</si>
  <si>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</si>
  <si>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</si>
  <si>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</si>
  <si>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</si>
  <si>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</si>
  <si>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</si>
  <si>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</si>
  <si>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</si>
  <si>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</si>
  <si>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</si>
  <si>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</si>
  <si>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</si>
  <si>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</si>
  <si>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</si>
  <si>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</si>
  <si>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</si>
  <si>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</si>
  <si>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</si>
  <si>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</si>
  <si>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</si>
  <si>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</si>
  <si>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</si>
  <si>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</si>
  <si>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</si>
  <si>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</si>
  <si>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</si>
  <si>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</si>
  <si>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</si>
  <si>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</si>
  <si>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</si>
  <si>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</si>
  <si>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</si>
  <si>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</si>
  <si>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</si>
  <si>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</si>
  <si>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</si>
  <si>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</si>
  <si>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</si>
  <si>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</si>
  <si>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</si>
  <si>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</si>
  <si>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</si>
  <si>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</si>
  <si>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</si>
  <si>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</si>
  <si>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</si>
  <si>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</si>
  <si>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</si>
  <si>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</si>
  <si>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</si>
  <si>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</si>
  <si>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</si>
  <si>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</si>
  <si>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</si>
  <si>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</si>
  <si>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</si>
  <si>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</si>
  <si>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</si>
  <si>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</si>
  <si>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</si>
  <si>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</si>
  <si>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</si>
  <si>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</si>
  <si>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</si>
  <si>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</si>
  <si>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</si>
  <si>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</si>
  <si>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</si>
  <si>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</si>
  <si>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</si>
  <si>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</si>
  <si>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</si>
  <si>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</si>
  <si>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</si>
  <si>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</si>
  <si>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</si>
  <si>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</si>
  <si>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</si>
  <si>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</si>
  <si>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</si>
  <si>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</si>
  <si>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</si>
  <si>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</si>
  <si>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</si>
  <si>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</si>
  <si>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</si>
  <si>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</si>
  <si>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</si>
  <si>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</si>
  <si>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</si>
  <si>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</si>
  <si>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</si>
  <si>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</si>
  <si>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</si>
  <si>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</si>
  <si>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</si>
  <si>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</si>
  <si>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</si>
  <si>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</si>
  <si>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</si>
  <si>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</si>
  <si>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</si>
  <si>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</si>
  <si>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</si>
  <si>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</si>
  <si>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</si>
  <si>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</si>
  <si>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</si>
  <si>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</si>
  <si>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</si>
  <si>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</si>
  <si>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</si>
  <si>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</si>
  <si>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</si>
  <si>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</si>
  <si>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</si>
  <si>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</si>
  <si>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</si>
  <si>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</si>
  <si>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</si>
  <si>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</si>
  <si>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</si>
  <si>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</si>
  <si>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</si>
  <si>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</si>
  <si>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</si>
  <si>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</si>
  <si>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</si>
  <si>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</si>
  <si>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</si>
  <si>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</si>
  <si>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</si>
  <si>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</si>
  <si>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</si>
  <si>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</si>
  <si>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</si>
  <si>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</si>
  <si>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</si>
  <si>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</si>
  <si>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</si>
  <si>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</si>
  <si>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</si>
  <si>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</si>
  <si>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</si>
  <si>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</si>
  <si>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</si>
  <si>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</si>
  <si>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</si>
  <si>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</si>
  <si>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</si>
  <si>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</si>
  <si>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</si>
  <si>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</si>
  <si>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</si>
  <si>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</si>
  <si>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</si>
  <si>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</si>
  <si>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</si>
  <si>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</si>
  <si>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</si>
  <si>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</si>
  <si>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</si>
  <si>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</si>
  <si>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</si>
  <si>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</si>
  <si>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</si>
  <si>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</si>
  <si>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</si>
  <si>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</si>
  <si>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</si>
  <si>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</si>
  <si>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</si>
  <si>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</si>
  <si>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</si>
  <si>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</si>
  <si>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</si>
  <si>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</si>
  <si>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</si>
  <si>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</si>
  <si>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</si>
  <si>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</si>
  <si>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</si>
  <si>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</si>
  <si>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</si>
  <si>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</si>
  <si>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</si>
  <si>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</si>
  <si>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</si>
  <si>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</si>
  <si>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</si>
  <si>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</si>
  <si>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</si>
  <si>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</si>
  <si>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</si>
  <si>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</si>
  <si>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</si>
  <si>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</si>
  <si>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</si>
  <si>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</si>
  <si>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</si>
  <si>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</si>
  <si>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</si>
  <si>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</si>
  <si>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</si>
  <si>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</si>
  <si>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</si>
  <si>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</si>
  <si>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</si>
  <si>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</si>
  <si>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</si>
  <si>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</si>
  <si>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</si>
  <si>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</si>
  <si>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</si>
  <si>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</si>
  <si>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</si>
  <si>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</si>
  <si>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</si>
  <si>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</si>
  <si>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</si>
  <si>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</si>
  <si>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</si>
  <si>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</si>
  <si>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</si>
  <si>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</si>
  <si>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</si>
  <si>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</si>
  <si>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</si>
  <si>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</si>
  <si>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</si>
  <si>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</si>
  <si>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</si>
  <si>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</si>
  <si>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</si>
  <si>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</si>
  <si>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</si>
  <si>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</si>
  <si>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</si>
  <si>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</si>
  <si>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</si>
  <si>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</si>
  <si>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</si>
  <si>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</si>
  <si>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</si>
  <si>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</si>
  <si>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</si>
  <si>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</si>
  <si>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</si>
  <si>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</si>
  <si>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</si>
  <si>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</si>
  <si>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</si>
  <si>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</si>
  <si>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</si>
  <si>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</si>
  <si>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</si>
  <si>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</si>
  <si>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</si>
  <si>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</si>
  <si>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</si>
  <si>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</si>
  <si>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</si>
  <si>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</si>
  <si>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</si>
  <si>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</si>
  <si>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</si>
  <si>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</si>
  <si>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</si>
  <si>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</si>
  <si>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</si>
  <si>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</si>
  <si>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</si>
  <si>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</si>
  <si>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</si>
  <si>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</si>
  <si>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</si>
  <si>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</si>
  <si>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</si>
  <si>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</si>
  <si>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</si>
  <si>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</si>
  <si>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</si>
  <si>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</si>
  <si>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</si>
  <si>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</si>
  <si>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</si>
  <si>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</si>
  <si>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</si>
  <si>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</si>
  <si>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</si>
  <si>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</si>
  <si>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</si>
  <si>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</si>
  <si>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</si>
  <si>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</si>
  <si>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</si>
  <si>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</si>
  <si>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</si>
  <si>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</si>
  <si>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</si>
  <si>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</si>
  <si>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</si>
  <si>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</si>
  <si>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</si>
  <si>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</si>
  <si>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</si>
  <si>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</si>
  <si>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</si>
  <si>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</si>
  <si>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</si>
  <si>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</si>
  <si>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</si>
  <si>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</si>
  <si>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</si>
  <si>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</si>
  <si>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</si>
  <si>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</si>
  <si>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</si>
  <si>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</si>
  <si>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</si>
  <si>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</si>
  <si>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</si>
  <si>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</si>
  <si>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</si>
  <si>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</si>
  <si>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</si>
  <si>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</si>
  <si>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</si>
  <si>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</si>
  <si>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</si>
  <si>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</si>
  <si>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</si>
  <si>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</si>
  <si>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</si>
  <si>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</si>
  <si>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</si>
  <si>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</si>
  <si>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</si>
  <si>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</si>
  <si>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</si>
  <si>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</si>
  <si>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</si>
  <si>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</si>
  <si>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</si>
  <si>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</si>
  <si>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</si>
  <si>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</si>
  <si>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</si>
  <si>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</si>
  <si>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</si>
  <si>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</si>
  <si>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</si>
  <si>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</si>
  <si>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</si>
  <si>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</si>
  <si>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</si>
  <si>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</si>
  <si>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</si>
  <si>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</si>
  <si>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</si>
  <si>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</si>
  <si>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</si>
  <si>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</si>
  <si>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</si>
  <si>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</si>
  <si>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</si>
  <si>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</si>
  <si>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</si>
  <si>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</si>
  <si>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</si>
  <si>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</si>
  <si>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</si>
  <si>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</si>
  <si>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</si>
  <si>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</si>
  <si>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</si>
  <si>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</si>
  <si>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</si>
  <si>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</si>
  <si>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</si>
  <si>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</si>
  <si>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</si>
  <si>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</si>
  <si>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</si>
  <si>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</si>
  <si>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</si>
  <si>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</si>
  <si>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</si>
  <si>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</si>
  <si>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</si>
  <si>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</si>
  <si>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</si>
  <si>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</si>
  <si>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</si>
  <si>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</si>
  <si>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</si>
  <si>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</si>
  <si>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</si>
  <si>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</si>
  <si>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</si>
  <si>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</si>
  <si>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</si>
  <si>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</si>
  <si>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</si>
  <si>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</si>
  <si>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</si>
  <si>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</si>
  <si>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</si>
  <si>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</si>
  <si>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</si>
  <si>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</si>
  <si>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</si>
  <si>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</si>
  <si>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</si>
  <si>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</si>
  <si>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</si>
  <si>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</si>
  <si>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</si>
  <si>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</si>
  <si>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</si>
  <si>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</si>
  <si>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</si>
  <si>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</si>
  <si>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</si>
  <si>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</si>
  <si>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</si>
  <si>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</si>
  <si>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</si>
  <si>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</si>
  <si>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</si>
  <si>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</si>
  <si>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</si>
  <si>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</si>
  <si>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</si>
  <si>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</si>
  <si>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</si>
  <si>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</si>
  <si>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</si>
  <si>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</si>
  <si>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</si>
  <si>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</si>
  <si>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</si>
  <si>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</si>
  <si>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</si>
  <si>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</si>
  <si>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</si>
  <si>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</si>
  <si>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</si>
  <si>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</si>
  <si>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</si>
  <si>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</si>
  <si>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</si>
  <si>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</si>
  <si>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</si>
  <si>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</si>
  <si>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</si>
  <si>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</si>
  <si>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</si>
  <si>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</si>
  <si>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</si>
  <si>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</si>
  <si>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</si>
  <si>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</si>
  <si>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</si>
  <si>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</si>
  <si>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</si>
  <si>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</si>
  <si>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</si>
  <si>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</si>
  <si>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</si>
  <si>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</si>
  <si>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</si>
  <si>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</si>
  <si>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</si>
  <si>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</si>
  <si>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</si>
  <si>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</si>
  <si>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</si>
  <si>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</si>
  <si>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</si>
  <si>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</si>
  <si>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</si>
  <si>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</si>
  <si>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</si>
  <si>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</si>
  <si>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</si>
  <si>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</si>
  <si>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</si>
  <si>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</si>
  <si>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</si>
  <si>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</si>
  <si>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</si>
  <si>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</si>
  <si>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</si>
  <si>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</si>
  <si>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</si>
  <si>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</si>
  <si>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</si>
  <si>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</si>
  <si>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</si>
  <si>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</si>
  <si>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</si>
  <si>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</si>
  <si>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</si>
  <si>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</si>
  <si>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</si>
  <si>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</si>
  <si>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</si>
  <si>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</si>
  <si>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</si>
  <si>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</si>
  <si>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</si>
  <si>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</si>
  <si>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</si>
  <si>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</si>
  <si>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</si>
  <si>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</si>
  <si>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</si>
  <si>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</si>
  <si>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</si>
  <si>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</si>
  <si>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</si>
  <si>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</si>
  <si>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</si>
  <si>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</si>
  <si>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</si>
  <si>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</si>
  <si>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</si>
  <si>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</si>
  <si>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</si>
  <si>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</si>
  <si>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</si>
  <si>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</si>
  <si>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</si>
  <si>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</si>
  <si>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</si>
  <si>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</si>
  <si>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</si>
  <si>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</si>
  <si>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</si>
  <si>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</si>
  <si>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</si>
  <si>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</si>
  <si>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</si>
  <si>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</si>
  <si>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</si>
  <si>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</si>
  <si>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</si>
  <si>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</si>
  <si>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</si>
  <si>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</si>
  <si>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</si>
  <si>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</si>
  <si>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</si>
  <si>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</si>
  <si>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</si>
  <si>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</si>
  <si>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</si>
  <si>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</si>
  <si>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</si>
  <si>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</si>
  <si>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</si>
  <si>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</si>
  <si>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</si>
  <si>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</si>
  <si>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</si>
  <si>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</si>
  <si>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</si>
  <si>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</si>
  <si>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</si>
  <si>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</si>
  <si>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</si>
  <si>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</si>
  <si>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</si>
  <si>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</si>
  <si>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</si>
  <si>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</si>
  <si>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</si>
  <si>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</si>
  <si>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</si>
  <si>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</si>
  <si>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</si>
  <si>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</si>
  <si>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</si>
  <si>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</si>
  <si>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</si>
  <si>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</si>
  <si>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</si>
  <si>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</si>
  <si>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</si>
  <si>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</si>
  <si>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</si>
  <si>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</si>
  <si>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</si>
  <si>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</si>
  <si>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</si>
  <si>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</si>
  <si>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</si>
  <si>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</si>
  <si>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</si>
  <si>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</si>
  <si>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</si>
  <si>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</si>
  <si>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</si>
  <si>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</si>
  <si>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</si>
  <si>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</si>
  <si>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</si>
  <si>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</si>
  <si>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</si>
  <si>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</si>
  <si>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</si>
  <si>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</si>
  <si>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</si>
  <si>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</si>
  <si>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</si>
  <si>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</si>
  <si>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</si>
  <si>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</si>
  <si>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</si>
  <si>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</si>
  <si>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</si>
  <si>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</si>
  <si>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</si>
  <si>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</si>
  <si>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</si>
  <si>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</si>
  <si>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</si>
  <si>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</si>
  <si>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</si>
  <si>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</si>
  <si>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</si>
  <si>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</si>
  <si>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</si>
  <si>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</si>
  <si>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</si>
  <si>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</si>
  <si>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</si>
  <si>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</si>
  <si>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</si>
  <si>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</si>
  <si>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</si>
  <si>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</si>
  <si>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</si>
  <si>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</si>
  <si>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</si>
  <si>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</si>
  <si>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</si>
  <si>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</si>
  <si>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</si>
  <si>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</si>
  <si>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</si>
  <si>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</si>
  <si>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</si>
  <si>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</si>
  <si>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</si>
  <si>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</si>
  <si>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</si>
  <si>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</si>
  <si>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</si>
  <si>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</si>
  <si>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</si>
  <si>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</si>
  <si>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</si>
  <si>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</si>
  <si>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</si>
  <si>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</si>
  <si>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</si>
  <si>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</si>
  <si>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</si>
  <si>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</si>
  <si>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</si>
  <si>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</si>
  <si>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</si>
  <si>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</si>
  <si>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</si>
  <si>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</si>
  <si>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</si>
  <si>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</si>
  <si>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</si>
  <si>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</si>
  <si>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</si>
  <si>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</si>
  <si>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</si>
  <si>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</si>
  <si>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</si>
  <si>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</si>
  <si>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</si>
  <si>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</si>
  <si>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</si>
  <si>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</si>
  <si>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</si>
  <si>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</si>
  <si>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</si>
  <si>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</si>
  <si>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</si>
  <si>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</si>
  <si>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</si>
  <si>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</si>
  <si>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</si>
  <si>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</si>
  <si>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</si>
  <si>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</si>
  <si>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</si>
  <si>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</si>
  <si>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</si>
  <si>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</si>
  <si>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</si>
  <si>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</si>
  <si>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</si>
  <si>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</si>
  <si>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</si>
  <si>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</si>
  <si>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</si>
  <si>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</si>
  <si>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</si>
  <si>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</si>
  <si>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</si>
  <si>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</si>
  <si>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</si>
  <si>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</si>
  <si>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</si>
  <si>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</si>
  <si>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</si>
  <si>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</si>
  <si>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</si>
  <si>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</si>
  <si>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</si>
  <si>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</si>
  <si>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</si>
  <si>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</si>
  <si>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</si>
  <si>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</si>
  <si>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</si>
  <si>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</si>
  <si>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</si>
  <si>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</si>
  <si>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</si>
  <si>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</si>
  <si>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</si>
  <si>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</si>
  <si>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</si>
  <si>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</si>
  <si>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</si>
  <si>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</si>
  <si>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</si>
  <si>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</si>
  <si>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</si>
  <si>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</si>
  <si>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</si>
  <si>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</si>
  <si>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</si>
  <si>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</si>
  <si>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</si>
  <si>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</si>
  <si>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</si>
  <si>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</si>
  <si>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</si>
  <si>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</si>
  <si>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</si>
  <si>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</si>
  <si>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</si>
  <si>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</si>
  <si>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</si>
  <si>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</si>
  <si>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</si>
  <si>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</si>
  <si>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</si>
  <si>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</si>
  <si>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</si>
  <si>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</si>
  <si>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</si>
  <si>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</si>
  <si>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</si>
  <si>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</si>
  <si>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</si>
  <si>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</si>
  <si>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</si>
  <si>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</si>
  <si>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</si>
  <si>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</si>
  <si>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</si>
  <si>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</si>
  <si>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</si>
  <si>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</si>
  <si>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</si>
  <si>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</si>
  <si>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</si>
  <si>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</si>
  <si>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</si>
  <si>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</si>
  <si>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</si>
  <si>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</si>
  <si>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</si>
  <si>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</si>
  <si>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</si>
  <si>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</si>
  <si>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</si>
  <si>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</si>
  <si>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</si>
  <si>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</si>
  <si>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</si>
  <si>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</si>
  <si>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</si>
  <si>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</si>
  <si>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</si>
  <si>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</si>
  <si>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</si>
  <si>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</si>
  <si>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</si>
  <si>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</si>
  <si>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</si>
  <si>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</si>
  <si>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</si>
  <si>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</si>
  <si>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</si>
  <si>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</si>
  <si>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</si>
  <si>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</si>
  <si>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</si>
  <si>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</si>
  <si>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</si>
  <si>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</si>
  <si>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</si>
  <si>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</si>
  <si>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</si>
  <si>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</si>
  <si>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</si>
  <si>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</si>
  <si>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</si>
  <si>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</si>
  <si>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</si>
  <si>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</si>
  <si>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</si>
  <si>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</si>
  <si>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</si>
  <si>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</si>
  <si>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</si>
  <si>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</si>
  <si>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</si>
  <si>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</si>
  <si>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</si>
  <si>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</si>
  <si>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</si>
  <si>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</si>
  <si>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</si>
  <si>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</si>
  <si>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</si>
  <si>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</si>
  <si>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</si>
  <si>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</si>
  <si>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</si>
  <si>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</si>
  <si>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</si>
  <si>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</si>
  <si>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</si>
  <si>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</si>
  <si>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</si>
  <si>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</si>
  <si>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</si>
  <si>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</si>
  <si>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</si>
  <si>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</si>
  <si>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</si>
  <si>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</si>
  <si>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</si>
  <si>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</si>
  <si>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</si>
  <si>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</si>
  <si>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</si>
  <si>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</si>
  <si>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</si>
  <si>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</si>
  <si>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</si>
  <si>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</si>
  <si>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</si>
  <si>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</si>
  <si>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</si>
  <si>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</si>
  <si>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</si>
  <si>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</si>
  <si>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</si>
  <si>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</si>
  <si>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</si>
  <si>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</si>
  <si>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</si>
  <si>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</si>
  <si>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</si>
  <si>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</si>
  <si>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</si>
  <si>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</si>
  <si>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</si>
  <si>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</si>
  <si>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</si>
  <si>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</si>
  <si>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</si>
  <si>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</si>
  <si>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</si>
  <si>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</si>
  <si>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</si>
  <si>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</si>
  <si>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</si>
  <si>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</si>
  <si>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</si>
  <si>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</si>
  <si>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</si>
  <si>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</si>
  <si>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</si>
  <si>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</si>
  <si>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</si>
  <si>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</si>
  <si>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</si>
  <si>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</si>
  <si>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</si>
  <si>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</si>
  <si>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</si>
  <si>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</si>
  <si>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</si>
  <si>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</si>
  <si>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</si>
  <si>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</si>
  <si>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</si>
  <si>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</si>
  <si>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</si>
  <si>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</si>
  <si>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</si>
  <si>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</si>
  <si>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</si>
  <si>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</si>
  <si>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</si>
  <si>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</si>
  <si>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</si>
  <si>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</si>
  <si>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</si>
  <si>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</si>
  <si>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</si>
  <si>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</si>
  <si>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</si>
  <si>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</si>
  <si>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</si>
  <si>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</si>
  <si>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</si>
  <si>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</si>
  <si>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</si>
  <si>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</si>
  <si>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</si>
  <si>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</si>
  <si>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</si>
  <si>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</si>
  <si>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</si>
  <si>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</si>
  <si>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</si>
  <si>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</si>
  <si>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</si>
  <si>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</si>
  <si>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</si>
  <si>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</si>
  <si>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</si>
  <si>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</si>
  <si>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</si>
  <si>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</si>
  <si>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</si>
  <si>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</si>
  <si>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</si>
  <si>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</si>
  <si>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</si>
  <si>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</si>
  <si>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</si>
  <si>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</si>
  <si>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</si>
  <si>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</si>
  <si>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</si>
  <si>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</si>
  <si>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</si>
  <si>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</si>
  <si>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</si>
  <si>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</si>
  <si>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</si>
  <si>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</si>
  <si>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</si>
  <si>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</si>
  <si>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</si>
  <si>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</si>
  <si>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</si>
  <si>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</si>
  <si>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</si>
  <si>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</si>
  <si>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</si>
  <si>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</si>
  <si>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</si>
  <si>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</si>
  <si>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</si>
  <si>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</si>
  <si>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</si>
  <si>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</si>
  <si>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</si>
  <si>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</si>
  <si>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</si>
  <si>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</si>
  <si>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</si>
  <si>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</si>
  <si>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</si>
  <si>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</si>
  <si>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</si>
  <si>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</si>
  <si>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</si>
  <si>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</si>
  <si>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</si>
  <si>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</si>
  <si>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</si>
  <si>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</si>
  <si>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</si>
  <si>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</si>
  <si>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</si>
  <si>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</si>
  <si>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</si>
  <si>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</si>
  <si>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</si>
  <si>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</si>
  <si>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</si>
  <si>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</si>
  <si>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</si>
  <si>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</si>
  <si>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</si>
  <si>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</si>
  <si>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</si>
  <si>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</si>
  <si>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</si>
  <si>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</si>
  <si>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</si>
  <si>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</si>
  <si>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</si>
  <si>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</si>
  <si>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</si>
  <si>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</si>
  <si>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</si>
  <si>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</si>
  <si>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</si>
  <si>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</si>
  <si>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</si>
  <si>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</si>
  <si>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</si>
  <si>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</si>
  <si>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</si>
  <si>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</si>
  <si>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</si>
  <si>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</si>
  <si>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</si>
  <si>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</si>
  <si>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</si>
  <si>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</si>
  <si>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</si>
  <si>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</si>
  <si>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</si>
  <si>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</si>
  <si>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</si>
  <si>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</si>
  <si>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</si>
  <si>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</si>
  <si>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</si>
  <si>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</si>
  <si>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</si>
  <si>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</si>
  <si>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</si>
  <si>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</si>
  <si>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</si>
  <si>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</si>
  <si>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</si>
  <si>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</si>
  <si>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</si>
  <si>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</si>
  <si>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</si>
  <si>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</si>
  <si>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</si>
  <si>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</si>
  <si>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</si>
  <si>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</si>
  <si>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</si>
  <si>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</si>
  <si>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</si>
  <si>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</si>
  <si>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</si>
  <si>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</si>
  <si>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</si>
  <si>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</si>
  <si>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</si>
  <si>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</si>
  <si>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</si>
  <si>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</si>
  <si>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</si>
  <si>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</si>
  <si>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</si>
  <si>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</si>
  <si>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</si>
  <si>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</si>
  <si>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</si>
  <si>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</si>
  <si>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</si>
  <si>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</si>
  <si>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</si>
  <si>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</si>
  <si>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</si>
  <si>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</si>
  <si>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</si>
  <si>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</si>
  <si>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</si>
  <si>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</si>
  <si>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</si>
  <si>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</si>
  <si>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</si>
  <si>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</si>
  <si>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</si>
  <si>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</si>
  <si>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</si>
  <si>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</si>
  <si>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</si>
  <si>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</si>
  <si>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</si>
  <si>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</si>
  <si>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</si>
  <si>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</si>
  <si>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</si>
  <si>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</si>
  <si>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</si>
  <si>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</si>
  <si>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</si>
  <si>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</si>
  <si>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</si>
  <si>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</si>
  <si>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</si>
  <si>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</si>
  <si>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</si>
  <si>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</si>
  <si>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</si>
  <si>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</si>
  <si>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</si>
  <si>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</si>
  <si>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</si>
  <si>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</si>
  <si>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</si>
  <si>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</si>
  <si>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</si>
  <si>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</si>
  <si>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</si>
  <si>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</si>
  <si>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</si>
  <si>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</si>
  <si>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</si>
  <si>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</si>
  <si>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</si>
  <si>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</si>
  <si>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</si>
  <si>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</si>
  <si>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</si>
  <si>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</si>
  <si>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</si>
  <si>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</si>
  <si>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</si>
  <si>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</si>
  <si>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</si>
  <si>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</si>
  <si>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</si>
  <si>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</si>
  <si>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</si>
  <si>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</si>
  <si>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</si>
  <si>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</si>
  <si>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</si>
  <si>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</si>
  <si>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</si>
  <si>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</si>
  <si>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</si>
  <si>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</si>
  <si>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</si>
  <si>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</si>
  <si>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</si>
  <si>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</si>
  <si>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</si>
  <si>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</si>
  <si>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</si>
  <si>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</si>
  <si>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</si>
  <si>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</si>
  <si>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</si>
  <si>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</si>
  <si>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</si>
  <si>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</si>
  <si>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</si>
  <si>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</si>
  <si>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</si>
  <si>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</si>
  <si>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</si>
  <si>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</si>
  <si>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</si>
  <si>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</si>
  <si>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</si>
  <si>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</si>
  <si>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</si>
  <si>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</si>
  <si>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</si>
  <si>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</si>
  <si>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</si>
  <si>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</si>
  <si>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</si>
  <si>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</si>
  <si>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</si>
  <si>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</si>
  <si>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</si>
  <si>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</si>
  <si>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</si>
  <si>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</si>
  <si>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</si>
  <si>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</si>
  <si>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</si>
  <si>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</si>
  <si>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</si>
  <si>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</si>
  <si>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</si>
  <si>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</si>
  <si>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</si>
  <si>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</si>
  <si>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</si>
  <si>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</si>
  <si>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</si>
  <si>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</si>
  <si>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</si>
  <si>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</si>
  <si>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</si>
  <si>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</si>
  <si>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</si>
  <si>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</si>
  <si>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</si>
  <si>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</si>
  <si>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</si>
  <si>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</si>
  <si>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</si>
  <si>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</si>
  <si>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</si>
  <si>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</si>
  <si>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</si>
  <si>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</si>
  <si>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</si>
  <si>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</si>
  <si>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</si>
  <si>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</si>
  <si>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</si>
  <si>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</si>
  <si>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</si>
  <si>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</si>
  <si>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</si>
  <si>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</si>
  <si>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</si>
  <si>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</si>
  <si>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</si>
  <si>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</si>
  <si>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</si>
  <si>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</si>
  <si>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</si>
  <si>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</si>
  <si>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</si>
  <si>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</si>
  <si>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</si>
  <si>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</si>
  <si>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</si>
  <si>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</si>
  <si>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</si>
  <si>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</si>
  <si>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</si>
  <si>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</si>
  <si>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</si>
  <si>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</si>
  <si>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</si>
  <si>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</si>
  <si>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</si>
  <si>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</si>
  <si>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</si>
  <si>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</si>
  <si>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</si>
  <si>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</si>
  <si>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</si>
  <si>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</si>
  <si>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</si>
  <si>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</si>
  <si>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</si>
  <si>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</si>
  <si>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</si>
  <si>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</si>
  <si>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</si>
  <si>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</si>
  <si>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</si>
  <si>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</si>
  <si>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</si>
  <si>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</si>
  <si>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</si>
  <si>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</si>
  <si>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</si>
  <si>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</si>
  <si>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</si>
  <si>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</si>
  <si>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</si>
  <si>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</si>
  <si>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</si>
  <si>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</si>
  <si>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</si>
  <si>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</si>
  <si>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</si>
  <si>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</si>
  <si>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</si>
  <si>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</si>
  <si>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</si>
  <si>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</si>
  <si>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</si>
  <si>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</si>
  <si>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</si>
  <si>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</si>
  <si>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</si>
  <si>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</si>
  <si>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</si>
  <si>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</si>
  <si>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</si>
  <si>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</si>
  <si>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</si>
  <si>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</si>
  <si>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</si>
  <si>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</si>
  <si>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</si>
  <si>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</si>
  <si>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</si>
  <si>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</si>
  <si>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</si>
  <si>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</si>
  <si>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</si>
  <si>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</si>
  <si>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</si>
  <si>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</si>
  <si>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</si>
  <si>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</si>
  <si>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</si>
  <si>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</si>
  <si>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</si>
  <si>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</si>
  <si>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</si>
  <si>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</si>
  <si>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</si>
  <si>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</si>
  <si>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</si>
  <si>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</si>
  <si>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</si>
  <si>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</si>
  <si>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</si>
  <si>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</si>
  <si>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</si>
  <si>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</si>
  <si>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</si>
  <si>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</si>
  <si>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</si>
  <si>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</si>
  <si>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</si>
  <si>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</si>
  <si>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</si>
  <si>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</si>
  <si>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</si>
  <si>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</si>
  <si>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</si>
  <si>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</si>
  <si>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</si>
  <si>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</si>
  <si>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</si>
  <si>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</si>
  <si>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</si>
  <si>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</si>
  <si>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</si>
  <si>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</si>
  <si>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</si>
  <si>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</si>
  <si>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</si>
  <si>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</si>
  <si>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</si>
  <si>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</si>
  <si>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</si>
  <si>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</si>
  <si>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</si>
  <si>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</si>
  <si>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</si>
  <si>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</si>
  <si>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</si>
  <si>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</si>
  <si>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</si>
  <si>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</si>
  <si>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</si>
  <si>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</si>
  <si>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</si>
  <si>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</si>
  <si>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</si>
  <si>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</si>
  <si>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</si>
  <si>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</si>
  <si>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</si>
  <si>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</si>
  <si>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</si>
  <si>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</si>
  <si>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</si>
  <si>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</si>
  <si>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</si>
  <si>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</si>
  <si>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</si>
  <si>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</si>
  <si>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</si>
  <si>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</si>
  <si>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</si>
  <si>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</si>
  <si>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</si>
  <si>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</si>
  <si>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</si>
  <si>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</si>
  <si>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</si>
  <si>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</si>
  <si>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</si>
  <si>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</si>
  <si>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</si>
  <si>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</si>
  <si>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</si>
  <si>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</si>
  <si>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</si>
  <si>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</si>
  <si>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</si>
  <si>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</si>
  <si>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</si>
  <si>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</si>
  <si>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</si>
  <si>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</si>
  <si>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</si>
  <si>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</si>
  <si>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</si>
  <si>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</si>
  <si>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</si>
  <si>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</si>
  <si>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</si>
  <si>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</si>
  <si>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</si>
  <si>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</si>
  <si>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</si>
  <si>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</si>
  <si>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</si>
  <si>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</si>
  <si>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</si>
  <si>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</si>
  <si>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</si>
  <si>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</si>
  <si>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</si>
  <si>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</si>
  <si>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</si>
  <si>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</si>
  <si>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</si>
  <si>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</si>
  <si>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</si>
  <si>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</si>
  <si>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</si>
  <si>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</si>
  <si>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</si>
  <si>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</si>
  <si>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</si>
  <si>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</si>
  <si>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</si>
  <si>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</si>
  <si>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</si>
  <si>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</si>
  <si>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</si>
  <si>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</si>
  <si>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</si>
  <si>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</si>
  <si>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</si>
  <si>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</si>
  <si>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</si>
  <si>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</si>
  <si>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</si>
  <si>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</si>
  <si>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</si>
  <si>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</si>
  <si>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</si>
  <si>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</si>
  <si>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</si>
  <si>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</si>
  <si>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</si>
  <si>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</si>
  <si>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</si>
  <si>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</si>
  <si>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</si>
  <si>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</si>
  <si>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</si>
  <si>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</si>
  <si>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</si>
  <si>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</si>
  <si>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</si>
  <si>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</si>
  <si>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</si>
  <si>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</si>
  <si>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</si>
  <si>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</si>
  <si>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</si>
  <si>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</si>
  <si>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</si>
  <si>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</si>
  <si>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</si>
  <si>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</si>
  <si>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</si>
  <si>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</si>
  <si>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</si>
  <si>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</si>
  <si>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</si>
  <si>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</si>
  <si>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</si>
  <si>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</si>
  <si>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</si>
  <si>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</si>
  <si>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</si>
  <si>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</si>
  <si>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</si>
  <si>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</si>
  <si>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</si>
  <si>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</si>
  <si>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</si>
  <si>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</si>
  <si>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</si>
  <si>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</si>
  <si>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</si>
  <si>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</si>
  <si>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</si>
  <si>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</si>
  <si>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</si>
  <si>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</si>
  <si>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</si>
  <si>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</si>
  <si>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</si>
  <si>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</si>
  <si>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</si>
  <si>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</si>
  <si>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</si>
  <si>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</si>
  <si>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</si>
  <si>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</si>
  <si>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</si>
  <si>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</si>
  <si>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</si>
  <si>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</si>
  <si>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</si>
  <si>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</si>
  <si>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</si>
  <si>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</si>
  <si>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</si>
  <si>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</si>
  <si>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</si>
  <si>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</si>
  <si>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</si>
  <si>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</si>
  <si>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</si>
  <si>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</si>
  <si>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</si>
  <si>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</si>
  <si>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</si>
  <si>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</si>
  <si>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</si>
  <si>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</si>
  <si>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</si>
  <si>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</si>
  <si>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</si>
  <si>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</si>
  <si>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</si>
  <si>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</si>
  <si>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</si>
  <si>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</si>
  <si>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</si>
  <si>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</si>
  <si>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</si>
  <si>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</si>
  <si>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</si>
  <si>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</si>
  <si>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</si>
  <si>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</si>
  <si>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</si>
  <si>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</si>
  <si>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</si>
  <si>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</si>
  <si>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</si>
  <si>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</si>
  <si>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</si>
  <si>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</si>
  <si>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</si>
  <si>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</si>
  <si>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</si>
  <si>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</si>
  <si>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</si>
  <si>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</si>
  <si>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</si>
  <si>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</si>
  <si>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</si>
  <si>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</si>
  <si>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</si>
  <si>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</si>
  <si>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</si>
  <si>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</si>
  <si>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</si>
  <si>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</si>
  <si>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</si>
  <si>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</si>
  <si>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</si>
  <si>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</si>
  <si>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</si>
  <si>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</si>
  <si>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</si>
  <si>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</si>
  <si>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</si>
  <si>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</si>
  <si>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</si>
  <si>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</si>
  <si>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</si>
  <si>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</si>
  <si>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</si>
  <si>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</si>
  <si>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</si>
  <si>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</si>
  <si>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</si>
  <si>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</si>
  <si>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</si>
  <si>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</si>
  <si>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</si>
  <si>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</si>
  <si>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</si>
  <si>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</si>
  <si>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</si>
  <si>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</si>
  <si>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</si>
  <si>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</si>
  <si>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</si>
  <si>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</si>
  <si>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</si>
  <si>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</si>
  <si>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</si>
  <si>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</si>
  <si>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</si>
  <si>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</si>
  <si>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</si>
  <si>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</si>
  <si>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</si>
  <si>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</si>
  <si>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</si>
  <si>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</si>
  <si>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</si>
  <si>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</si>
  <si>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</si>
  <si>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</si>
  <si>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</si>
  <si>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</si>
  <si>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</si>
  <si>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</si>
  <si>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</si>
  <si>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</si>
  <si>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</si>
  <si>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</si>
  <si>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</si>
  <si>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</si>
  <si>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</si>
  <si>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</si>
  <si>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</si>
  <si>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</si>
  <si>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</si>
  <si>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</si>
  <si>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</si>
  <si>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</si>
  <si>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</si>
  <si>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</si>
  <si>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</si>
  <si>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</si>
  <si>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</si>
  <si>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</si>
  <si>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</si>
  <si>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</si>
  <si>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</si>
  <si>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</si>
  <si>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</si>
  <si>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</si>
  <si>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</si>
  <si>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</si>
  <si>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</si>
  <si>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</si>
  <si>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</si>
  <si>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</si>
  <si>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</si>
  <si>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</si>
  <si>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</si>
  <si>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</si>
  <si>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</si>
  <si>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</si>
  <si>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</si>
  <si>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</si>
  <si>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</si>
  <si>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</si>
  <si>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</si>
  <si>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</si>
  <si>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</si>
  <si>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</si>
  <si>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</si>
  <si>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</si>
  <si>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</si>
  <si>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</si>
  <si>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</si>
  <si>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</si>
  <si>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</si>
  <si>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</si>
  <si>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</si>
  <si>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</si>
  <si>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</si>
  <si>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</si>
  <si>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</si>
  <si>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</si>
  <si>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</si>
  <si>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</si>
  <si>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</si>
  <si>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</si>
  <si>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</si>
  <si>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</si>
  <si>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</si>
  <si>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</si>
  <si>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</si>
  <si>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</si>
  <si>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</si>
  <si>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</si>
  <si>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</si>
  <si>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</si>
  <si>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</si>
  <si>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</si>
  <si>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</si>
  <si>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</si>
  <si>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</si>
  <si>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</si>
  <si>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</si>
  <si>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</si>
  <si>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</si>
  <si>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</si>
  <si>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</si>
  <si>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</si>
  <si>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</si>
  <si>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</si>
  <si>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</si>
  <si>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</si>
  <si>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</si>
  <si>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</si>
  <si>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</si>
  <si>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</si>
  <si>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</si>
  <si>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</si>
  <si>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</si>
  <si>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</si>
  <si>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</si>
  <si>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</si>
  <si>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</si>
  <si>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</si>
  <si>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</si>
  <si>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</si>
  <si>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</si>
  <si>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</si>
  <si>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</si>
  <si>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</si>
  <si>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</si>
  <si>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</si>
  <si>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</si>
  <si>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</si>
  <si>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</si>
  <si>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</si>
  <si>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</si>
  <si>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</si>
  <si>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</si>
  <si>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</si>
  <si>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</si>
  <si>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</si>
  <si>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</si>
  <si>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</si>
  <si>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</si>
  <si>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</si>
  <si>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</si>
  <si>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</si>
  <si>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</si>
  <si>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</si>
  <si>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</si>
  <si>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</si>
  <si>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</si>
  <si>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</si>
  <si>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</si>
  <si>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</si>
  <si>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</si>
  <si>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</si>
  <si>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</si>
  <si>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</si>
  <si>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</si>
  <si>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</si>
  <si>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</si>
  <si>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</si>
  <si>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</si>
  <si>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</si>
  <si>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</si>
  <si>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</si>
  <si>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</si>
  <si>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</si>
  <si>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</si>
  <si>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</si>
  <si>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</si>
  <si>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</si>
  <si>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</si>
  <si>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</si>
  <si>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</si>
  <si>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</si>
  <si>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</si>
  <si>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</si>
  <si>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</si>
  <si>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</si>
  <si>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</si>
  <si>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</si>
  <si>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</si>
  <si>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</si>
  <si>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</si>
  <si>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</si>
  <si>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</si>
  <si>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</si>
  <si>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</si>
  <si>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</si>
  <si>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</si>
  <si>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</si>
  <si>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</si>
  <si>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</si>
  <si>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</si>
  <si>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</si>
  <si>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</si>
  <si>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</si>
  <si>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</si>
  <si>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</si>
  <si>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</si>
  <si>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</si>
  <si>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</si>
  <si>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</si>
  <si>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</si>
  <si>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</si>
  <si>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</si>
  <si>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</si>
  <si>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</si>
  <si>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</si>
  <si>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</si>
  <si>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</si>
  <si>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</si>
  <si>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</si>
  <si>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</si>
  <si>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</si>
  <si>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</si>
  <si>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</si>
  <si>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</si>
  <si>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</si>
  <si>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</si>
  <si>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</si>
  <si>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</si>
  <si>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</si>
  <si>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</si>
  <si>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</si>
  <si>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</si>
  <si>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</si>
  <si>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</si>
  <si>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</si>
  <si>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</si>
  <si>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</si>
  <si>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</si>
  <si>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</si>
  <si>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</si>
  <si>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</si>
  <si>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</si>
  <si>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</si>
  <si>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</si>
  <si>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</si>
  <si>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</si>
  <si>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</si>
  <si>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</si>
  <si>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</si>
  <si>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</si>
  <si>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</si>
  <si>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</si>
  <si>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</si>
  <si>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</si>
  <si>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</si>
  <si>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</si>
  <si>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</si>
  <si>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</si>
  <si>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</si>
  <si>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</si>
  <si>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</si>
  <si>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</si>
  <si>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</si>
  <si>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</si>
  <si>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</si>
  <si>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</si>
  <si>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</si>
  <si>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</si>
  <si>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</si>
  <si>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</si>
  <si>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</si>
  <si>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</si>
  <si>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</si>
  <si>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</si>
  <si>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</si>
  <si>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</si>
  <si>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</si>
  <si>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</si>
  <si>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</si>
  <si>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</si>
  <si>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</si>
  <si>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</si>
  <si>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</si>
  <si>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</si>
  <si>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</si>
  <si>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</si>
  <si>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</si>
  <si>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</si>
  <si>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</si>
  <si>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</si>
  <si>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</si>
  <si>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</si>
  <si>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</si>
  <si>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</si>
  <si>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</si>
  <si>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</si>
  <si>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</si>
  <si>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</si>
  <si>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</si>
  <si>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</si>
  <si>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</si>
  <si>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</si>
  <si>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</si>
  <si>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</si>
  <si>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</si>
  <si>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</si>
  <si>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</si>
  <si>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</si>
  <si>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</si>
  <si>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</si>
  <si>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</si>
  <si>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</si>
  <si>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</si>
  <si>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</si>
  <si>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</si>
  <si>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</si>
  <si>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</si>
  <si>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</si>
  <si>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</si>
  <si>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</si>
  <si>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</si>
  <si>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</si>
  <si>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</si>
  <si>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</si>
  <si>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</si>
  <si>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</si>
  <si>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</si>
  <si>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</si>
  <si>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</si>
  <si>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</si>
  <si>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</si>
  <si>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</si>
  <si>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</si>
  <si>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</si>
  <si>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</si>
  <si>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</si>
  <si>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</si>
  <si>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</si>
  <si>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</si>
  <si>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</si>
  <si>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</si>
  <si>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</si>
  <si>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</si>
  <si>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</si>
  <si>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</si>
  <si>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</si>
  <si>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</si>
  <si>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</si>
  <si>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</si>
  <si>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</si>
  <si>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</si>
  <si>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</si>
  <si>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</si>
  <si>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</si>
  <si>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</si>
  <si>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</si>
  <si>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</si>
  <si>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</si>
  <si>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</si>
  <si>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</si>
  <si>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</si>
  <si>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</si>
  <si>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</si>
  <si>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</si>
  <si>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</si>
  <si>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</si>
  <si>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</si>
  <si>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</si>
  <si>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</si>
  <si>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</si>
  <si>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</si>
  <si>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</si>
  <si>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</si>
  <si>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</si>
  <si>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</si>
  <si>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</si>
  <si>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</si>
  <si>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</si>
  <si>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</si>
  <si>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</si>
  <si>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</si>
  <si>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</si>
  <si>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</si>
  <si>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</si>
  <si>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</si>
  <si>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</si>
  <si>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</si>
  <si>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</si>
  <si>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</si>
  <si>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</si>
  <si>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</si>
  <si>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</si>
  <si>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</si>
  <si>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</si>
  <si>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</si>
  <si>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</si>
  <si>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</si>
  <si>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</si>
  <si>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</si>
  <si>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</si>
  <si>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</si>
  <si>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</si>
  <si>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</si>
  <si>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</si>
  <si>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</si>
  <si>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</si>
  <si>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</si>
  <si>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</si>
  <si>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</si>
  <si>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</si>
  <si>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</si>
  <si>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</si>
  <si>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</si>
  <si>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</si>
  <si>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</si>
  <si>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</si>
  <si>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</si>
  <si>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</si>
  <si>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</si>
  <si>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</si>
  <si>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</si>
  <si>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</si>
  <si>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</si>
  <si>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</si>
  <si>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</si>
  <si>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</si>
  <si>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</si>
  <si>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</si>
  <si>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</si>
  <si>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</si>
  <si>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</si>
  <si>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</si>
  <si>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</si>
  <si>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</si>
  <si>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</si>
  <si>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</si>
  <si>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</si>
  <si>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</si>
  <si>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</si>
  <si>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</si>
  <si>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</si>
  <si>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</si>
  <si>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</si>
  <si>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</si>
  <si>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</si>
  <si>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</si>
  <si>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</si>
  <si>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</si>
  <si>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</si>
  <si>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</si>
  <si>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</si>
  <si>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</si>
  <si>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</si>
  <si>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</si>
  <si>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</si>
  <si>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</si>
  <si>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</si>
  <si>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</si>
  <si>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</si>
  <si>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</si>
  <si>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</si>
  <si>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</si>
  <si>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</si>
  <si>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</si>
  <si>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</si>
  <si>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</si>
  <si>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</si>
  <si>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</si>
  <si>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</si>
  <si>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</si>
  <si>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</si>
  <si>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</si>
  <si>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</si>
  <si>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</si>
  <si>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</si>
  <si>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</si>
  <si>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</si>
  <si>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</si>
  <si>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</si>
  <si>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</si>
  <si>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</si>
  <si>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</si>
  <si>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</si>
  <si>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</si>
  <si>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</si>
  <si>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</si>
  <si>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</si>
  <si>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</si>
  <si>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</si>
  <si>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</si>
  <si>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</si>
  <si>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</si>
  <si>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</si>
  <si>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</si>
  <si>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</si>
  <si>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</si>
  <si>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</si>
  <si>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</si>
  <si>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</si>
  <si>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</si>
  <si>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</si>
  <si>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</si>
  <si>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</si>
  <si>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</si>
  <si>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</si>
  <si>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</si>
  <si>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</si>
  <si>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</si>
  <si>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</si>
  <si>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</si>
  <si>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</si>
  <si>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</si>
  <si>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</si>
  <si>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</si>
  <si>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</si>
  <si>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</si>
  <si>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</si>
  <si>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</si>
  <si>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</si>
  <si>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</si>
  <si>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</si>
  <si>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</si>
  <si>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</si>
  <si>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</si>
  <si>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</si>
  <si>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</si>
  <si>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</si>
  <si>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</si>
  <si>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</si>
  <si>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</si>
  <si>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</si>
  <si>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</si>
  <si>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</si>
  <si>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</si>
  <si>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</si>
  <si>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</si>
  <si>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</si>
  <si>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</si>
  <si>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</si>
  <si>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</si>
  <si>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</si>
  <si>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</si>
  <si>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</si>
  <si>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</si>
  <si>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</si>
  <si>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</si>
  <si>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</si>
  <si>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</si>
  <si>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</si>
  <si>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</si>
  <si>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</si>
  <si>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</si>
  <si>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</si>
  <si>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</si>
  <si>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</si>
  <si>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</si>
  <si>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</si>
  <si>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</si>
  <si>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</si>
  <si>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</si>
  <si>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</si>
  <si>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</si>
  <si>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</si>
  <si>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</si>
  <si>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</si>
  <si>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</si>
  <si>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</si>
  <si>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</si>
  <si>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</si>
  <si>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</si>
  <si>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</si>
  <si>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</si>
  <si>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</si>
  <si>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</si>
  <si>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</si>
  <si>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</si>
  <si>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</si>
  <si>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</si>
  <si>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</si>
  <si>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</si>
  <si>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</si>
  <si>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</si>
  <si>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</si>
  <si>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</si>
  <si>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</si>
  <si>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</si>
  <si>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</si>
  <si>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</si>
  <si>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</si>
  <si>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</si>
  <si>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</si>
  <si>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</si>
  <si>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</si>
  <si>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</si>
  <si>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</si>
  <si>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</si>
  <si>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</si>
  <si>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</si>
  <si>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</si>
  <si>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</si>
  <si>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</si>
  <si>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</si>
  <si>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</si>
  <si>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</si>
  <si>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</si>
  <si>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</si>
  <si>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</si>
  <si>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</si>
  <si>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</si>
  <si>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</si>
  <si>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</si>
  <si>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</si>
  <si>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</si>
  <si>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</si>
  <si>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</si>
  <si>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</si>
  <si>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</si>
  <si>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</si>
  <si>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</si>
  <si>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</si>
  <si>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</si>
  <si>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</si>
  <si>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</si>
  <si>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</si>
  <si>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</si>
  <si>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</si>
  <si>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</si>
  <si>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</si>
  <si>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</si>
  <si>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</si>
  <si>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</si>
  <si>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</si>
  <si>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</si>
  <si>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</si>
  <si>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</si>
  <si>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</si>
  <si>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</si>
  <si>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</si>
  <si>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</si>
  <si>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</si>
  <si>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</si>
  <si>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</si>
  <si>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</si>
  <si>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</si>
  <si>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</si>
  <si>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</si>
  <si>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</si>
  <si>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</si>
  <si>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</si>
  <si>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</si>
  <si>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</si>
  <si>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</si>
  <si>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</si>
  <si>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</si>
  <si>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</si>
  <si>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</si>
  <si>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</si>
  <si>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</si>
  <si>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</si>
  <si>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</si>
  <si>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</si>
  <si>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</si>
  <si>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</si>
  <si>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</si>
  <si>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</si>
  <si>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</si>
  <si>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</si>
  <si>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</si>
  <si>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</si>
  <si>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</si>
  <si>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</si>
  <si>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</si>
  <si>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</si>
  <si>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</si>
  <si>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</si>
  <si>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</si>
  <si>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</si>
  <si>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</si>
  <si>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</si>
  <si>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</si>
  <si>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</si>
  <si>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</si>
  <si>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</si>
  <si>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</si>
  <si>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</si>
  <si>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</si>
  <si>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</si>
  <si>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</si>
  <si>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</si>
  <si>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</si>
  <si>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</si>
  <si>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</si>
  <si>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</si>
  <si>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</si>
  <si>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</si>
  <si>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</si>
  <si>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</si>
  <si>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</si>
  <si>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</si>
  <si>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</si>
  <si>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</si>
  <si>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</si>
  <si>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</si>
  <si>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</si>
  <si>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</si>
  <si>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</si>
  <si>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</si>
  <si>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</si>
  <si>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</si>
  <si>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</si>
  <si>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</si>
  <si>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</si>
  <si>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</si>
  <si>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</si>
  <si>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</si>
  <si>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</si>
  <si>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</si>
  <si>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</si>
  <si>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</si>
  <si>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</si>
  <si>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</si>
  <si>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</si>
  <si>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</si>
  <si>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</si>
  <si>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</si>
  <si>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</si>
  <si>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</si>
  <si>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</si>
  <si>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</si>
  <si>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</si>
  <si>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</si>
  <si>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</si>
  <si>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</si>
  <si>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</si>
  <si>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</si>
  <si>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</si>
  <si>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</si>
  <si>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</si>
  <si>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</si>
  <si>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</si>
  <si>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</si>
  <si>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</si>
  <si>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</si>
  <si>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</si>
  <si>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</si>
  <si>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</si>
  <si>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</si>
  <si>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</si>
  <si>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</si>
  <si>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</si>
  <si>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</si>
  <si>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</si>
  <si>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</si>
  <si>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</si>
  <si>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</si>
  <si>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</si>
  <si>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</si>
  <si>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</si>
  <si>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</si>
  <si>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</si>
  <si>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</si>
  <si>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</si>
  <si>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</si>
  <si>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</si>
  <si>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</si>
  <si>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</si>
  <si>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</si>
  <si>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</si>
  <si>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</si>
  <si>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</si>
  <si>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</si>
  <si>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</si>
  <si>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</si>
  <si>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</si>
  <si>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</si>
  <si>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</si>
  <si>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</si>
  <si>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</si>
  <si>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</si>
  <si>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</si>
  <si>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</si>
  <si>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</si>
  <si>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</si>
  <si>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</si>
  <si>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</si>
  <si>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</si>
  <si>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</si>
  <si>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</si>
  <si>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</si>
  <si>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</si>
  <si>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</si>
  <si>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</si>
  <si>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</si>
  <si>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</si>
  <si>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</si>
  <si>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</si>
  <si>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</si>
  <si>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</si>
  <si>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</si>
  <si>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</si>
  <si>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</si>
  <si>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</si>
  <si>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</si>
  <si>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</si>
  <si>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</si>
  <si>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</si>
  <si>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</si>
  <si>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</si>
  <si>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</si>
  <si>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</si>
  <si>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</si>
  <si>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</si>
  <si>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</si>
  <si>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</si>
  <si>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</si>
  <si>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</si>
  <si>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</si>
  <si>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</si>
  <si>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</si>
  <si>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</si>
  <si>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</si>
  <si>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</si>
  <si>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</si>
  <si>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</si>
  <si>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</si>
  <si>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</si>
  <si>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</si>
  <si>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</si>
  <si>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</si>
  <si>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</si>
  <si>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</si>
  <si>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</si>
  <si>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</si>
  <si>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</si>
  <si>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</si>
  <si>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</si>
  <si>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</si>
  <si>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</si>
  <si>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</si>
  <si>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</si>
  <si>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</si>
  <si>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</si>
  <si>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</si>
  <si>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</si>
  <si>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</si>
  <si>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</si>
  <si>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</si>
  <si>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</si>
  <si>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</si>
  <si>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</si>
  <si>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</si>
  <si>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</si>
  <si>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</si>
  <si>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</si>
  <si>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</si>
  <si>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</si>
  <si>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</si>
  <si>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</si>
  <si>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</si>
  <si>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</si>
  <si>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</si>
  <si>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</si>
  <si>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</si>
  <si>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</si>
  <si>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</si>
  <si>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</si>
  <si>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</si>
  <si>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</si>
  <si>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</si>
  <si>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</si>
  <si>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</si>
  <si>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</si>
  <si>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</si>
  <si>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</si>
  <si>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</si>
  <si>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</si>
  <si>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</si>
  <si>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</si>
  <si>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</si>
  <si>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</si>
  <si>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</si>
  <si>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</si>
  <si>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</si>
  <si>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</si>
  <si>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</si>
  <si>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</si>
  <si>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</si>
  <si>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</si>
  <si>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</si>
  <si>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</si>
  <si>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</si>
  <si>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</si>
  <si>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</si>
  <si>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</si>
  <si>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</si>
  <si>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</si>
  <si>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</si>
  <si>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</si>
  <si>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</si>
  <si>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</si>
  <si>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</si>
  <si>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</si>
  <si>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</si>
  <si>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</si>
  <si>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</si>
  <si>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</si>
  <si>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</si>
  <si>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</si>
  <si>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</si>
  <si>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</si>
  <si>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</si>
  <si>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</si>
  <si>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</si>
  <si>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</si>
  <si>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</si>
  <si>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</si>
  <si>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</si>
  <si>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</si>
  <si>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</si>
  <si>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</si>
  <si>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</si>
  <si>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</si>
  <si>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</si>
  <si>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</si>
  <si>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</si>
  <si>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</si>
  <si>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</si>
  <si>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</si>
  <si>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</si>
  <si>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</si>
  <si>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</si>
  <si>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</si>
  <si>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</si>
  <si>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</si>
  <si>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</si>
  <si>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</si>
  <si>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</si>
  <si>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</si>
  <si>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</si>
  <si>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</si>
  <si>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</si>
  <si>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</si>
  <si>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</si>
  <si>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</si>
  <si>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</si>
  <si>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</si>
  <si>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</si>
  <si>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</si>
  <si>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</si>
  <si>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</si>
  <si>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</si>
  <si>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</si>
  <si>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</si>
  <si>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</si>
  <si>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</si>
  <si>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</si>
  <si>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</si>
  <si>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</si>
  <si>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</si>
  <si>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</si>
  <si>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</si>
  <si>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</si>
  <si>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</si>
  <si>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</si>
  <si>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</si>
  <si>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</si>
  <si>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</si>
  <si>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</si>
  <si>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</si>
  <si>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</si>
  <si>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</si>
  <si>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</si>
  <si>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</si>
  <si>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</si>
  <si>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</si>
  <si>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</si>
  <si>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</si>
  <si>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</si>
  <si>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</si>
  <si>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</si>
  <si>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</si>
  <si>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</si>
  <si>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</si>
  <si>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</si>
  <si>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</si>
  <si>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</si>
  <si>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</si>
  <si>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</si>
  <si>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</si>
  <si>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</si>
  <si>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</si>
  <si>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</si>
  <si>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</si>
  <si>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</si>
  <si>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</si>
  <si>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</si>
  <si>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</si>
  <si>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</si>
  <si>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</si>
  <si>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</si>
  <si>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</si>
  <si>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</si>
  <si>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</si>
  <si>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</si>
  <si>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</si>
  <si>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</si>
  <si>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</si>
  <si>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</si>
  <si>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</si>
  <si>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</si>
  <si>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</si>
  <si>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</si>
  <si>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</si>
  <si>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</si>
  <si>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</si>
  <si>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</si>
  <si>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</si>
  <si>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</si>
  <si>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</si>
  <si>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</si>
  <si>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</si>
  <si>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</si>
  <si>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</si>
  <si>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</si>
  <si>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</si>
  <si>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</si>
  <si>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</si>
  <si>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</si>
  <si>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</si>
  <si>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</si>
  <si>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</si>
  <si>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</si>
  <si>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</si>
  <si>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</si>
  <si>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</si>
  <si>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</si>
  <si>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</si>
  <si>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</si>
  <si>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</si>
  <si>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</si>
  <si>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</si>
  <si>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</si>
  <si>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</si>
  <si>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</si>
  <si>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</si>
  <si>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</si>
  <si>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</si>
  <si>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</si>
  <si>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</si>
  <si>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</si>
  <si>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</si>
  <si>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</si>
  <si>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</si>
  <si>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</si>
  <si>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</si>
  <si>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</si>
  <si>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</si>
  <si>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</si>
  <si>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</si>
  <si>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</si>
  <si>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</si>
  <si>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</si>
  <si>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</si>
  <si>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</si>
  <si>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</si>
  <si>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</si>
  <si>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</si>
  <si>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</si>
  <si>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</si>
  <si>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</si>
  <si>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</si>
  <si>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</si>
  <si>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</si>
  <si>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</si>
  <si>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</si>
  <si>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</si>
  <si>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</si>
  <si>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</si>
  <si>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</si>
  <si>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</si>
  <si>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</si>
  <si>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</si>
  <si>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</si>
  <si>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</si>
  <si>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</si>
  <si>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</si>
  <si>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</si>
  <si>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</si>
  <si>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</si>
  <si>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</si>
  <si>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</si>
  <si>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</si>
  <si>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</si>
  <si>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</si>
  <si>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</si>
  <si>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</si>
  <si>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</si>
  <si>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</si>
  <si>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</si>
  <si>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</si>
  <si>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</si>
  <si>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</si>
  <si>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</si>
  <si>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</si>
  <si>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</si>
  <si>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</si>
  <si>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</si>
  <si>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</si>
  <si>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</si>
  <si>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</si>
  <si>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</si>
  <si>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</si>
  <si>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</si>
  <si>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</si>
  <si>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</si>
  <si>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</si>
  <si>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</si>
  <si>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</si>
  <si>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</si>
  <si>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</si>
  <si>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</si>
  <si>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</si>
  <si>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</si>
  <si>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</si>
  <si>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</si>
  <si>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</si>
  <si>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</si>
  <si>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</si>
  <si>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</si>
  <si>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</si>
  <si>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</si>
  <si>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</si>
  <si>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</si>
  <si>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</si>
  <si>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</si>
  <si>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</si>
  <si>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</si>
  <si>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</si>
  <si>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</si>
  <si>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</si>
  <si>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</si>
  <si>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</si>
  <si>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</si>
  <si>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</si>
  <si>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</si>
  <si>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</si>
  <si>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</si>
  <si>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</si>
  <si>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</si>
  <si>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</si>
  <si>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</si>
  <si>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</si>
  <si>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</si>
  <si>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</si>
  <si>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</si>
  <si>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</si>
  <si>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</si>
  <si>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</si>
  <si>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</si>
  <si>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</si>
  <si>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</si>
  <si>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</si>
  <si>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</si>
  <si>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</si>
  <si>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</si>
  <si>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</si>
  <si>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</si>
  <si>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</si>
  <si>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</si>
  <si>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</si>
  <si>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</si>
  <si>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</si>
  <si>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</si>
  <si>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</si>
  <si>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</si>
  <si>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</si>
  <si>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</si>
  <si>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</si>
  <si>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</si>
  <si>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</si>
  <si>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</si>
  <si>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</si>
  <si>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</si>
  <si>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</si>
  <si>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</si>
  <si>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</si>
  <si>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</si>
  <si>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</si>
  <si>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</si>
  <si>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</si>
  <si>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</si>
  <si>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</si>
  <si>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</si>
  <si>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</si>
  <si>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</si>
  <si>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</si>
  <si>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</si>
  <si>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</si>
  <si>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</si>
  <si>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</si>
  <si>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</si>
  <si>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</si>
  <si>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</si>
  <si>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</si>
  <si>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</si>
  <si>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</si>
  <si>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</si>
  <si>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</si>
  <si>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</si>
  <si>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</si>
  <si>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</si>
  <si>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</si>
  <si>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</si>
  <si>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</si>
  <si>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</si>
  <si>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</si>
  <si>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</si>
  <si>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</si>
  <si>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</si>
  <si>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</si>
  <si>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</si>
  <si>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</si>
  <si>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</si>
  <si>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</si>
  <si>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</si>
  <si>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</si>
  <si>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</si>
  <si>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</si>
  <si>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</si>
  <si>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</si>
  <si>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</si>
  <si>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</si>
  <si>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</si>
  <si>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</si>
  <si>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</si>
  <si>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</si>
  <si>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</si>
  <si>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</si>
  <si>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</si>
  <si>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</si>
  <si>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</si>
  <si>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</si>
  <si>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</si>
  <si>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</si>
  <si>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</si>
  <si>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</si>
  <si>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</si>
  <si>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</si>
  <si>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</si>
  <si>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</si>
  <si>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</si>
  <si>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</si>
  <si>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</si>
  <si>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</si>
  <si>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</si>
  <si>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</si>
  <si>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</si>
  <si>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</si>
  <si>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</si>
  <si>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</si>
  <si>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</si>
  <si>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</si>
  <si>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</si>
  <si>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</si>
  <si>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</si>
  <si>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</si>
  <si>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</si>
  <si>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</si>
  <si>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</si>
  <si>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</si>
  <si>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</si>
  <si>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</si>
  <si>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</si>
  <si>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</si>
  <si>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</si>
  <si>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</si>
  <si>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</si>
  <si>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</si>
  <si>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</si>
  <si>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</si>
  <si>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</si>
  <si>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</si>
  <si>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</si>
  <si>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</si>
  <si>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</si>
  <si>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</si>
  <si>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</si>
  <si>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</si>
  <si>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</si>
  <si>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</si>
  <si>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</si>
  <si>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</si>
  <si>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</si>
  <si>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</si>
  <si>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</si>
  <si>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</si>
  <si>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</si>
  <si>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</si>
  <si>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</si>
  <si>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</si>
  <si>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</si>
  <si>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</si>
  <si>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</si>
  <si>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</si>
  <si>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</si>
  <si>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</si>
  <si>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</si>
  <si>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</si>
  <si>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</si>
  <si>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</si>
  <si>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</si>
  <si>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</si>
  <si>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</si>
  <si>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</si>
  <si>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</si>
  <si>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</si>
  <si>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</si>
  <si>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</si>
  <si>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</si>
  <si>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</si>
  <si>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</si>
  <si>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</si>
  <si>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</si>
  <si>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</si>
  <si>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</si>
  <si>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</si>
  <si>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</si>
  <si>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</si>
  <si>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</si>
  <si>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</si>
  <si>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</si>
  <si>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</si>
  <si>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</si>
  <si>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</si>
  <si>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</si>
  <si>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</si>
  <si>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</si>
  <si>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</si>
  <si>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</si>
  <si>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</si>
  <si>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</si>
  <si>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</si>
  <si>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</si>
  <si>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</si>
  <si>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</si>
  <si>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</si>
  <si>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</si>
  <si>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</si>
  <si>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</si>
  <si>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</si>
  <si>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</si>
  <si>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</si>
  <si>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</si>
  <si>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</si>
  <si>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</si>
  <si>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</si>
  <si>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</si>
  <si>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</si>
  <si>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</si>
  <si>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</si>
  <si>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</si>
  <si>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</si>
  <si>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</si>
  <si>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</si>
  <si>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</si>
  <si>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</si>
  <si>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</si>
  <si>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</si>
  <si>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</si>
  <si>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</si>
  <si>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</si>
  <si>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</si>
  <si>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</si>
  <si>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</si>
  <si>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</si>
  <si>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</si>
  <si>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</si>
  <si>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</si>
  <si>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</si>
  <si>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</si>
  <si>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</si>
  <si>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</si>
  <si>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</si>
  <si>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</si>
  <si>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</si>
  <si>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</si>
  <si>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</si>
  <si>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</si>
  <si>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</si>
  <si>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</si>
  <si>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</si>
  <si>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</si>
  <si>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</si>
  <si>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</si>
  <si>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</si>
  <si>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</si>
  <si>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</si>
  <si>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</si>
  <si>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</si>
  <si>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</si>
  <si>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</si>
  <si>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</si>
  <si>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</si>
  <si>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</si>
  <si>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</si>
  <si>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</si>
  <si>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</si>
  <si>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</si>
  <si>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</si>
  <si>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</si>
  <si>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</si>
  <si>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</si>
  <si>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</si>
  <si>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</si>
  <si>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</si>
  <si>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</si>
  <si>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</si>
  <si>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</si>
  <si>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</si>
  <si>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</si>
  <si>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</si>
  <si>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</si>
  <si>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</si>
  <si>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</si>
  <si>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</si>
  <si>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</si>
  <si>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</si>
  <si>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</si>
  <si>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</si>
  <si>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</si>
  <si>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</si>
  <si>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</si>
  <si>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</si>
  <si>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</si>
  <si>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</si>
  <si>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</si>
  <si>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</si>
  <si>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</si>
  <si>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</si>
  <si>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</si>
  <si>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</si>
  <si>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</si>
  <si>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</si>
  <si>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</si>
  <si>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</si>
  <si>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</si>
  <si>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</si>
  <si>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</si>
  <si>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</si>
  <si>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</si>
  <si>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</si>
  <si>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</si>
  <si>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</si>
  <si>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</si>
  <si>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</si>
  <si>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</si>
  <si>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</si>
  <si>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</si>
  <si>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</si>
  <si>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</si>
  <si>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</si>
  <si>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</si>
  <si>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</si>
  <si>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</si>
  <si>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</si>
  <si>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</si>
  <si>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</si>
  <si>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</si>
  <si>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</si>
  <si>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</si>
  <si>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</si>
  <si>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</si>
  <si>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</si>
  <si>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</si>
  <si>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</si>
  <si>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</si>
  <si>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</si>
  <si>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</si>
  <si>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</si>
  <si>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</si>
  <si>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</si>
  <si>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</si>
  <si>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</si>
  <si>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</si>
  <si>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</si>
  <si>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</si>
  <si>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</si>
  <si>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</si>
  <si>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</si>
  <si>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</si>
  <si>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</si>
  <si>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</si>
  <si>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</si>
  <si>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</si>
  <si>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</si>
  <si>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</si>
  <si>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</si>
  <si>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</si>
  <si>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</si>
  <si>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</si>
  <si>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</si>
  <si>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</si>
  <si>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</si>
  <si>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</si>
  <si>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</si>
  <si>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</si>
  <si>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</si>
  <si>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</si>
  <si>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</si>
  <si>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</si>
  <si>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</si>
  <si>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</si>
  <si>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</si>
  <si>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</si>
  <si>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</si>
  <si>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</si>
  <si>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</si>
  <si>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</si>
  <si>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</si>
  <si>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</si>
  <si>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</si>
  <si>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</si>
  <si>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</si>
  <si>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</si>
  <si>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</si>
  <si>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</si>
  <si>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</si>
  <si>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</si>
  <si>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</si>
  <si>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</si>
  <si>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</si>
  <si>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</si>
  <si>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</si>
  <si>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</si>
  <si>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</si>
  <si>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</si>
  <si>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</si>
  <si>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</si>
  <si>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</si>
  <si>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</si>
  <si>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</si>
  <si>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</si>
  <si>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</si>
  <si>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</si>
  <si>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</si>
  <si>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</si>
  <si>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</si>
  <si>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</si>
  <si>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</si>
  <si>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</si>
  <si>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</si>
  <si>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</si>
  <si>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</si>
  <si>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</si>
  <si>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</si>
  <si>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</si>
  <si>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</si>
  <si>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</si>
  <si>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</si>
  <si>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</si>
  <si>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</si>
  <si>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</si>
  <si>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</si>
  <si>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</si>
  <si>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</si>
  <si>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</si>
  <si>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</si>
  <si>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</si>
  <si>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</si>
  <si>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</si>
  <si>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</si>
  <si>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</si>
  <si>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</si>
  <si>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</si>
  <si>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</si>
  <si>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</si>
  <si>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</si>
  <si>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</si>
  <si>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</si>
  <si>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</si>
  <si>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</si>
  <si>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</si>
  <si>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</si>
  <si>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</si>
  <si>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</si>
  <si>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</si>
  <si>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</si>
  <si>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</si>
  <si>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</si>
  <si>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</si>
  <si>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</si>
  <si>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</si>
  <si>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</si>
  <si>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</si>
  <si>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</si>
  <si>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</si>
  <si>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</si>
  <si>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</si>
  <si>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</si>
  <si>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</si>
  <si>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</si>
  <si>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</si>
  <si>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</si>
  <si>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</si>
  <si>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</si>
  <si>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</si>
  <si>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</si>
  <si>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</si>
  <si>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</si>
  <si>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</si>
  <si>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</si>
  <si>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</si>
  <si>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</si>
  <si>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</si>
  <si>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</si>
  <si>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</si>
  <si>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</si>
  <si>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</si>
  <si>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</si>
  <si>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</si>
  <si>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</si>
  <si>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</si>
  <si>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</si>
  <si>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</si>
  <si>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</si>
  <si>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</si>
  <si>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</si>
  <si>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</si>
  <si>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</si>
  <si>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</si>
  <si>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</si>
  <si>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</si>
  <si>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</si>
  <si>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</si>
  <si>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</si>
  <si>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</si>
  <si>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</si>
  <si>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</si>
  <si>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</si>
  <si>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</si>
  <si>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</si>
  <si>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</si>
  <si>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</si>
  <si>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</si>
  <si>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</si>
  <si>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</si>
  <si>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</si>
  <si>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</si>
  <si>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</si>
  <si>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</si>
  <si>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</si>
  <si>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</si>
  <si>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</si>
  <si>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</si>
  <si>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</si>
  <si>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</si>
  <si>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</si>
  <si>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</si>
  <si>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</si>
  <si>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</si>
  <si>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</si>
  <si>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</si>
  <si>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</si>
  <si>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</si>
  <si>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</si>
  <si>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</si>
  <si>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</si>
  <si>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</si>
  <si>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</si>
  <si>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</si>
  <si>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</si>
  <si>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</si>
  <si>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</si>
  <si>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</si>
  <si>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</si>
  <si>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</si>
  <si>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</si>
  <si>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</si>
  <si>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</si>
  <si>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</si>
  <si>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</si>
  <si>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</si>
  <si>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</si>
  <si>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</si>
  <si>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</si>
  <si>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</si>
  <si>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</si>
  <si>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</si>
  <si>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</si>
  <si>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</si>
  <si>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</si>
  <si>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</si>
  <si>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</si>
  <si>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</si>
  <si>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</si>
  <si>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</si>
  <si>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</si>
  <si>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</si>
  <si>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</si>
  <si>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</si>
  <si>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</si>
  <si>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</si>
  <si>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</si>
  <si>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</si>
  <si>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</si>
  <si>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</si>
  <si>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</si>
  <si>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</si>
  <si>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</si>
  <si>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</si>
  <si>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</si>
  <si>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</si>
  <si>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</si>
  <si>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</si>
  <si>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</si>
  <si>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</si>
  <si>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</si>
  <si>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</si>
  <si>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</si>
  <si>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</si>
  <si>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</si>
  <si>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</si>
  <si>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</si>
  <si>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</si>
  <si>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</si>
  <si>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</si>
  <si>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</si>
  <si>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</si>
  <si>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</si>
  <si>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</si>
  <si>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</si>
  <si>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</si>
  <si>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</si>
  <si>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</si>
  <si>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</si>
  <si>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</si>
  <si>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</si>
  <si>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</si>
  <si>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</si>
  <si>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</si>
  <si>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</si>
  <si>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</si>
  <si>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</si>
  <si>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</si>
  <si>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</si>
  <si>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</si>
  <si>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</si>
  <si>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</si>
  <si>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</si>
  <si>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</si>
  <si>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</si>
  <si>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</si>
  <si>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</si>
  <si>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</si>
  <si>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</si>
  <si>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</si>
  <si>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</si>
  <si>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</si>
  <si>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</si>
  <si>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</si>
  <si>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</si>
  <si>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</si>
  <si>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</si>
  <si>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</si>
  <si>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</si>
  <si>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</si>
  <si>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</si>
  <si>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</si>
  <si>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</si>
  <si>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</si>
  <si>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</si>
  <si>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</si>
  <si>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</si>
  <si>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</si>
  <si>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</si>
  <si>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</si>
  <si>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</si>
  <si>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</si>
  <si>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</si>
  <si>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</si>
  <si>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</si>
  <si>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</si>
  <si>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</si>
  <si>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</si>
  <si>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</si>
  <si>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</si>
  <si>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</si>
  <si>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</si>
  <si>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</si>
  <si>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</si>
  <si>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</si>
  <si>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</si>
  <si>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</si>
  <si>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</si>
  <si>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</si>
  <si>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</si>
  <si>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</si>
  <si>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</si>
  <si>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</si>
  <si>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</si>
  <si>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</si>
  <si>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</si>
  <si>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</si>
  <si>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</si>
  <si>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</si>
  <si>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</si>
  <si>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</si>
  <si>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</si>
  <si>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</si>
  <si>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</si>
  <si>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</si>
  <si>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</si>
  <si>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</si>
  <si>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</si>
  <si>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</si>
  <si>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</si>
  <si>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</si>
  <si>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</si>
  <si>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</si>
  <si>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</si>
  <si>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</si>
  <si>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</si>
  <si>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</si>
  <si>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</si>
  <si>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</si>
  <si>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</si>
  <si>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</si>
  <si>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</si>
  <si>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</si>
  <si>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</si>
  <si>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</si>
  <si>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</si>
  <si>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</si>
  <si>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</si>
  <si>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</si>
  <si>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</si>
  <si>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</si>
  <si>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</si>
  <si>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</si>
  <si>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</si>
  <si>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</si>
  <si>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</si>
  <si>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</si>
  <si>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</si>
  <si>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</si>
  <si>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</si>
  <si>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</si>
  <si>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</si>
  <si>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</si>
  <si>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</si>
  <si>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</si>
  <si>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</si>
  <si>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</si>
  <si>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</si>
  <si>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</si>
  <si>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</si>
  <si>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</si>
  <si>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</si>
  <si>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</si>
  <si>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</si>
  <si>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</si>
  <si>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</si>
  <si>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</si>
  <si>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</si>
  <si>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</si>
  <si>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</si>
  <si>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</si>
  <si>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</si>
  <si>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</si>
  <si>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</si>
  <si>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</si>
  <si>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</si>
  <si>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</si>
  <si>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</si>
  <si>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</si>
  <si>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</si>
  <si>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</si>
  <si>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</si>
  <si>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</si>
  <si>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</si>
  <si>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</si>
  <si>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</si>
  <si>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</si>
  <si>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</si>
  <si>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</si>
  <si>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</si>
  <si>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</si>
  <si>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</si>
  <si>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</si>
  <si>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</si>
  <si>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</si>
  <si>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</si>
  <si>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</si>
  <si>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</si>
  <si>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</si>
  <si>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</si>
  <si>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</si>
  <si>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</si>
  <si>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</si>
  <si>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</si>
  <si>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</si>
  <si>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</si>
  <si>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</si>
  <si>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</si>
  <si>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</si>
  <si>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</si>
  <si>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</si>
  <si>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</si>
  <si>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</si>
  <si>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</si>
  <si>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</si>
  <si>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</si>
  <si>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</si>
  <si>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</si>
  <si>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</si>
  <si>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</si>
  <si>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</si>
  <si>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</si>
  <si>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</si>
  <si>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</si>
  <si>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</si>
  <si>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</si>
  <si>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</si>
  <si>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</si>
  <si>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</si>
  <si>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</si>
  <si>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</si>
  <si>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</si>
  <si>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</si>
  <si>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</si>
  <si>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</si>
  <si>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</si>
  <si>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</si>
  <si>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</si>
  <si>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</si>
  <si>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</si>
  <si>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</si>
  <si>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</si>
  <si>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</si>
  <si>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</si>
  <si>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</si>
  <si>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</si>
  <si>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</si>
  <si>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</si>
  <si>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</si>
  <si>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</si>
  <si>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</si>
  <si>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</si>
  <si>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</si>
  <si>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</si>
  <si>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</si>
  <si>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</si>
  <si>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</si>
  <si>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</si>
  <si>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</si>
  <si>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</si>
  <si>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</si>
  <si>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</si>
  <si>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</si>
  <si>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</si>
  <si>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</si>
  <si>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</si>
  <si>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</si>
  <si>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</si>
  <si>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</si>
  <si>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</si>
  <si>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</si>
  <si>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</si>
  <si>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</si>
  <si>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</si>
  <si>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</si>
  <si>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</si>
  <si>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</si>
  <si>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</si>
  <si>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</si>
  <si>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</si>
  <si>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</si>
  <si>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</si>
  <si>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</si>
  <si>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</si>
  <si>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</si>
  <si>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</si>
  <si>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</si>
  <si>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</si>
  <si>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</si>
  <si>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</si>
  <si>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</si>
  <si>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</si>
  <si>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</si>
  <si>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</si>
  <si>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</si>
  <si>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</si>
  <si>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</si>
  <si>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</si>
  <si>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</si>
  <si>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</si>
  <si>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</si>
  <si>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</si>
  <si>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</si>
  <si>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</si>
  <si>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</si>
  <si>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</si>
  <si>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</si>
  <si>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</si>
  <si>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</si>
  <si>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</si>
  <si>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</si>
  <si>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</si>
  <si>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</si>
  <si>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</si>
  <si>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</si>
  <si>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</si>
  <si>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</si>
  <si>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</si>
  <si>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</si>
  <si>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</si>
  <si>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</si>
  <si>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</si>
  <si>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</si>
  <si>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</si>
  <si>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</si>
  <si>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</si>
  <si>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</si>
  <si>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</si>
  <si>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</si>
  <si>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</si>
  <si>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</si>
  <si>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</si>
  <si>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</si>
  <si>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</si>
  <si>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</si>
  <si>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</si>
  <si>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</si>
  <si>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</si>
  <si>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</si>
  <si>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</si>
  <si>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</si>
  <si>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</si>
  <si>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</si>
  <si>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</si>
  <si>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</si>
  <si>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</si>
  <si>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</si>
  <si>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</si>
  <si>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</si>
  <si>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</si>
  <si>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</si>
  <si>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</si>
  <si>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</si>
  <si>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</si>
  <si>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</si>
  <si>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</si>
  <si>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</si>
  <si>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</si>
  <si>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</si>
  <si>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</si>
  <si>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</si>
  <si>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</si>
  <si>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</si>
  <si>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</si>
  <si>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</si>
  <si>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</si>
  <si>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</si>
  <si>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</si>
  <si>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</si>
  <si>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</si>
  <si>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</si>
  <si>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</si>
  <si>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</si>
  <si>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</si>
  <si>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</si>
  <si>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</si>
  <si>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</si>
  <si>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</si>
  <si>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</si>
  <si>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</si>
  <si>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</si>
  <si>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</si>
  <si>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</si>
  <si>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</si>
  <si>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</si>
  <si>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</si>
  <si>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</si>
  <si>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</si>
  <si>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</si>
  <si>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</si>
  <si>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</si>
  <si>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</si>
  <si>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</si>
  <si>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</si>
  <si>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</si>
  <si>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</si>
  <si>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</si>
  <si>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</si>
  <si>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</si>
  <si>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</si>
  <si>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</si>
  <si>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</si>
  <si>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</si>
  <si>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</si>
  <si>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</si>
  <si>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</si>
  <si>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</si>
  <si>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</si>
  <si>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</si>
  <si>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</si>
  <si>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</si>
  <si>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</si>
  <si>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</si>
  <si>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</si>
  <si>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</si>
  <si>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</si>
  <si>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</si>
  <si>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</si>
  <si>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</si>
  <si>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</si>
  <si>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</si>
  <si>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</si>
  <si>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</si>
  <si>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</si>
  <si>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</si>
  <si>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</si>
  <si>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</si>
  <si>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</si>
  <si>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</si>
  <si>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</si>
  <si>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</si>
  <si>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</si>
  <si>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</si>
  <si>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</si>
  <si>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</si>
  <si>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</si>
  <si>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</si>
  <si>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</si>
  <si>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</si>
  <si>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</si>
  <si>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</si>
  <si>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</si>
  <si>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</si>
  <si>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</si>
  <si>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</si>
  <si>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</si>
  <si>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</si>
  <si>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</si>
  <si>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</si>
  <si>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</si>
  <si>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</si>
  <si>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</si>
  <si>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</si>
  <si>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</si>
  <si>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</si>
  <si>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</si>
  <si>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</si>
  <si>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</si>
  <si>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</si>
  <si>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</si>
  <si>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</si>
  <si>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</si>
  <si>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</si>
  <si>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</si>
  <si>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</si>
  <si>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</si>
  <si>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</si>
  <si>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</si>
  <si>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</si>
  <si>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</si>
  <si>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</si>
  <si>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</si>
  <si>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</si>
  <si>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</si>
  <si>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</si>
  <si>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</si>
  <si>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</si>
  <si>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</si>
  <si>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</si>
  <si>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</si>
  <si>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</si>
  <si>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</si>
  <si>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</si>
  <si>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</si>
  <si>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</si>
  <si>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</si>
  <si>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</si>
  <si>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</si>
  <si>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</si>
  <si>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</si>
  <si>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</si>
  <si>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</si>
  <si>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</si>
  <si>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</si>
  <si>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</si>
  <si>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</si>
  <si>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</si>
  <si>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</si>
  <si>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</si>
  <si>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</si>
  <si>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</si>
  <si>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</si>
  <si>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</si>
  <si>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</si>
  <si>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</si>
  <si>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</si>
  <si>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</si>
  <si>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</si>
  <si>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</si>
  <si>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</si>
  <si>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</si>
  <si>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</si>
  <si>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</si>
  <si>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</si>
  <si>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</si>
  <si>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</si>
  <si>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</si>
  <si>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</si>
  <si>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</si>
  <si>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</si>
  <si>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</si>
  <si>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</si>
  <si>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</si>
  <si>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</si>
  <si>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</si>
  <si>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</si>
  <si>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</si>
  <si>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</si>
  <si>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</si>
  <si>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</si>
  <si>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</si>
  <si>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</si>
  <si>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</si>
  <si>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</si>
  <si>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</si>
  <si>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</si>
  <si>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</si>
  <si>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</si>
  <si>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</si>
  <si>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</si>
  <si>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</si>
  <si>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</si>
  <si>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</si>
  <si>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</si>
  <si>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</si>
  <si>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</si>
  <si>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</si>
  <si>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</si>
  <si>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</si>
  <si>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</si>
  <si>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</si>
  <si>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</si>
  <si>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</si>
  <si>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</si>
  <si>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</si>
  <si>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</si>
  <si>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</si>
  <si>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</si>
  <si>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</si>
  <si>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</si>
  <si>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</si>
  <si>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</si>
  <si>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</si>
  <si>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</si>
  <si>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</si>
  <si>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</si>
  <si>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</si>
  <si>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</si>
  <si>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</si>
  <si>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</si>
  <si>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</si>
  <si>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</si>
  <si>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</si>
  <si>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</si>
  <si>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</si>
  <si>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</si>
  <si>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</si>
  <si>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</si>
  <si>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</si>
  <si>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</si>
  <si>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</si>
  <si>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</si>
  <si>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</si>
  <si>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</si>
  <si>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</si>
  <si>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</si>
  <si>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</si>
  <si>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</si>
  <si>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</si>
  <si>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</si>
  <si>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</si>
  <si>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</si>
  <si>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</si>
  <si>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</si>
  <si>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</si>
  <si>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</si>
  <si>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</si>
  <si>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</si>
  <si>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</si>
  <si>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</si>
  <si>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</si>
  <si>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</si>
  <si>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</si>
  <si>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</si>
  <si>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</si>
  <si>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</si>
  <si>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</si>
  <si>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</si>
  <si>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</si>
  <si>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</si>
  <si>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</si>
  <si>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</si>
  <si>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</si>
  <si>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</si>
  <si>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</si>
  <si>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</si>
  <si>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</si>
  <si>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</si>
  <si>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</si>
  <si>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</si>
  <si>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</si>
  <si>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</si>
  <si>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</si>
  <si>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</si>
  <si>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</si>
  <si>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</si>
  <si>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</si>
  <si>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</si>
  <si>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</si>
  <si>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</si>
  <si>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</si>
  <si>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</si>
  <si>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</si>
  <si>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</si>
  <si>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</si>
  <si>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</si>
  <si>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</si>
  <si>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</si>
  <si>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</si>
  <si>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</si>
  <si>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</si>
  <si>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</si>
  <si>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</si>
  <si>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</si>
  <si>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</si>
  <si>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</si>
  <si>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</si>
  <si>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</si>
  <si>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</si>
  <si>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</si>
  <si>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</si>
  <si>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</si>
  <si>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</si>
  <si>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</si>
  <si>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</si>
  <si>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</si>
  <si>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</si>
  <si>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</si>
  <si>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</si>
  <si>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</si>
  <si>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</si>
  <si>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</si>
  <si>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</si>
  <si>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</si>
  <si>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</si>
  <si>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</si>
  <si>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</si>
  <si>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</si>
  <si>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</si>
  <si>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</si>
  <si>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</si>
  <si>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</si>
  <si>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</si>
  <si>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</si>
  <si>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</si>
  <si>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</si>
  <si>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</si>
  <si>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</si>
  <si>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</si>
  <si>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</si>
  <si>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</si>
  <si>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</si>
  <si>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</si>
  <si>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</si>
  <si>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</si>
  <si>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</si>
  <si>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</si>
  <si>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</si>
  <si>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</si>
  <si>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</si>
  <si>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</si>
  <si>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</si>
  <si>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</si>
  <si>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</si>
  <si>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</si>
  <si>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</si>
  <si>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</si>
  <si>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</si>
  <si>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</si>
  <si>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</si>
  <si>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</si>
  <si>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</si>
  <si>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</si>
  <si>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</si>
  <si>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</si>
  <si>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</si>
  <si>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</si>
  <si>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</si>
  <si>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</si>
  <si>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</si>
  <si>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</si>
  <si>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</si>
  <si>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</si>
  <si>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</si>
  <si>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</si>
  <si>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</si>
  <si>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</si>
  <si>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</si>
  <si>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</si>
  <si>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</si>
  <si>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</si>
  <si>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</si>
  <si>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</si>
  <si>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</si>
  <si>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</si>
  <si>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</si>
  <si>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</si>
  <si>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</si>
  <si>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</si>
  <si>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</si>
  <si>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</si>
  <si>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</si>
  <si>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</si>
  <si>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</si>
  <si>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</si>
  <si>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</si>
  <si>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</si>
  <si>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</si>
  <si>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</si>
  <si>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</si>
  <si>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</si>
  <si>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</si>
  <si>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</si>
  <si>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</si>
  <si>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</si>
  <si>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</si>
  <si>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</si>
  <si>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</si>
  <si>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</si>
  <si>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</si>
  <si>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</si>
  <si>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</si>
  <si>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</si>
  <si>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</si>
  <si>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</si>
  <si>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</si>
  <si>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</si>
  <si>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</si>
  <si>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</si>
  <si>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</si>
  <si>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</si>
  <si>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</si>
  <si>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</si>
  <si>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</si>
  <si>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</si>
  <si>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</si>
  <si>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</si>
  <si>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</si>
  <si>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</si>
  <si>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</si>
  <si>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</si>
  <si>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</si>
  <si>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</si>
  <si>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</si>
  <si>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</si>
  <si>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</si>
  <si>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</si>
  <si>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</si>
  <si>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</si>
  <si>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</si>
  <si>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</si>
  <si>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</si>
  <si>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</si>
  <si>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</si>
  <si>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</si>
  <si>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</si>
  <si>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</si>
  <si>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</si>
  <si>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</si>
  <si>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</si>
  <si>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</si>
  <si>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</si>
  <si>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</si>
  <si>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</si>
  <si>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</si>
  <si>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</si>
  <si>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</si>
  <si>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</si>
  <si>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</si>
  <si>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</si>
  <si>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</si>
  <si>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</si>
  <si>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</si>
  <si>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</si>
  <si>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</si>
  <si>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</si>
  <si>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</si>
  <si>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</si>
  <si>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</si>
  <si>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</si>
  <si>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</si>
  <si>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</si>
  <si>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</si>
  <si>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</si>
  <si>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</si>
  <si>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</si>
  <si>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</si>
  <si>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</si>
  <si>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</si>
  <si>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</si>
  <si>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</si>
  <si>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</si>
  <si>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</si>
  <si>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</si>
  <si>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</si>
  <si>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</si>
  <si>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</si>
  <si>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</si>
  <si>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</si>
  <si>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</si>
  <si>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</si>
  <si>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</si>
  <si>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</si>
  <si>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</si>
  <si>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</si>
  <si>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</si>
  <si>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</si>
  <si>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</si>
  <si>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</si>
  <si>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</si>
  <si>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</si>
  <si>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</si>
  <si>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</si>
  <si>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</si>
  <si>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</si>
  <si>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</si>
  <si>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</si>
  <si>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</si>
  <si>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</si>
  <si>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</si>
  <si>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</si>
  <si>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</si>
  <si>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</si>
  <si>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</si>
  <si>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</si>
  <si>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</si>
  <si>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</si>
  <si>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</si>
  <si>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</si>
  <si>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</si>
  <si>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</si>
  <si>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</si>
  <si>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</si>
  <si>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</si>
  <si>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</si>
  <si>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</si>
  <si>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</si>
  <si>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</si>
  <si>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</si>
  <si>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</si>
  <si>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</si>
  <si>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</si>
  <si>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</si>
  <si>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</si>
  <si>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</si>
  <si>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</si>
  <si>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</si>
  <si>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</si>
  <si>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</si>
  <si>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</si>
  <si>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</si>
  <si>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</si>
  <si>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</si>
  <si>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</si>
  <si>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</si>
  <si>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</si>
  <si>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</si>
  <si>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</si>
  <si>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</si>
  <si>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</si>
  <si>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</si>
  <si>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</si>
  <si>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</si>
  <si>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</si>
  <si>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</si>
  <si>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</si>
  <si>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</si>
  <si>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</si>
  <si>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</si>
  <si>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</si>
  <si>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</si>
  <si>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</si>
  <si>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</si>
  <si>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</si>
  <si>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</si>
  <si>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</si>
  <si>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</si>
  <si>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</si>
  <si>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</si>
  <si>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</si>
  <si>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</si>
  <si>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</si>
  <si>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</si>
  <si>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</si>
  <si>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</si>
  <si>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</si>
  <si>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</si>
  <si>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</si>
  <si>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</si>
  <si>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</si>
  <si>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</si>
  <si>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</si>
  <si>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</si>
  <si>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</si>
  <si>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</si>
  <si>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</si>
  <si>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</si>
  <si>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</si>
  <si>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</si>
  <si>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</si>
  <si>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</si>
  <si>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</si>
  <si>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</si>
  <si>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</si>
  <si>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</si>
  <si>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</si>
  <si>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</si>
  <si>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</si>
  <si>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</si>
  <si>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</si>
  <si>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</si>
  <si>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</si>
  <si>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</si>
  <si>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</si>
  <si>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</si>
  <si>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</si>
  <si>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</si>
  <si>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</si>
  <si>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</si>
  <si>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</si>
  <si>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</si>
  <si>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</si>
  <si>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</si>
  <si>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</si>
  <si>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</si>
  <si>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</si>
  <si>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</si>
  <si>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</si>
  <si>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</si>
  <si>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</si>
  <si>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</si>
  <si>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</si>
  <si>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</si>
  <si>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</si>
  <si>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</si>
  <si>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</si>
  <si>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</si>
  <si>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</si>
  <si>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</si>
  <si>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</si>
  <si>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</si>
  <si>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</si>
  <si>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</si>
  <si>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</si>
  <si>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</si>
  <si>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</si>
  <si>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</si>
  <si>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</si>
  <si>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</si>
  <si>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</si>
  <si>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</si>
  <si>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</si>
  <si>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</si>
  <si>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</si>
  <si>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</si>
  <si>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</si>
  <si>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</si>
  <si>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</si>
  <si>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</si>
  <si>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</si>
  <si>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</si>
  <si>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</si>
  <si>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</si>
  <si>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</si>
  <si>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</si>
  <si>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</si>
  <si>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</si>
  <si>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</si>
  <si>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</si>
  <si>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</si>
  <si>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</si>
  <si>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</si>
  <si>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</si>
  <si>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</si>
  <si>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</si>
  <si>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</si>
  <si>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</si>
  <si>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</si>
  <si>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</si>
  <si>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</si>
  <si>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</si>
  <si>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</si>
  <si>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</si>
  <si>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</si>
  <si>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</si>
  <si>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</si>
  <si>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</si>
  <si>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</si>
  <si>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</si>
  <si>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</si>
  <si>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</si>
  <si>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</si>
  <si>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</si>
  <si>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</si>
  <si>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</si>
  <si>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</si>
  <si>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</si>
  <si>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</si>
  <si>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</si>
  <si>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</si>
  <si>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</si>
  <si>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</si>
  <si>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</si>
  <si>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</si>
  <si>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</si>
  <si>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</si>
  <si>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</si>
  <si>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</si>
  <si>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</si>
  <si>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</si>
  <si>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</si>
  <si>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</si>
  <si>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</si>
  <si>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</si>
  <si>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</si>
  <si>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</si>
  <si>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</si>
  <si>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</si>
  <si>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</si>
  <si>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</si>
  <si>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</si>
  <si>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</si>
  <si>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</si>
  <si>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</si>
  <si>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</si>
  <si>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</si>
  <si>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</si>
  <si>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</si>
  <si>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</si>
  <si>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</si>
  <si>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</si>
  <si>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</si>
  <si>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</si>
  <si>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</si>
  <si>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</si>
  <si>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</si>
  <si>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</si>
  <si>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</si>
  <si>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</si>
  <si>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</si>
  <si>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</si>
  <si>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</si>
  <si>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</si>
  <si>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</si>
  <si>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</si>
  <si>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</si>
  <si>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</si>
  <si>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</si>
  <si>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</si>
  <si>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</si>
  <si>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</si>
  <si>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</si>
  <si>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</si>
  <si>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</si>
  <si>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</si>
  <si>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</si>
  <si>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</si>
  <si>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</si>
  <si>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</si>
  <si>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</si>
  <si>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</si>
  <si>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</si>
  <si>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</si>
  <si>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</si>
  <si>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</si>
  <si>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</si>
  <si>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</si>
  <si>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</si>
  <si>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</si>
  <si>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</si>
  <si>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</si>
  <si>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</si>
  <si>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</si>
  <si>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</si>
  <si>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</si>
  <si>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</si>
  <si>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</si>
  <si>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</si>
  <si>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</si>
  <si>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</si>
  <si>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</si>
  <si>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</si>
  <si>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</si>
  <si>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</si>
  <si>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</si>
  <si>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</si>
  <si>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</si>
  <si>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</si>
  <si>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</si>
  <si>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</si>
  <si>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</si>
  <si>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</si>
  <si>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</si>
  <si>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</si>
  <si>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</si>
  <si>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</si>
  <si>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</si>
  <si>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</si>
  <si>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</si>
  <si>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</si>
  <si>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</si>
  <si>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</si>
  <si>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</si>
  <si>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</si>
  <si>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</si>
  <si>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</si>
  <si>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</si>
  <si>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</si>
  <si>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</si>
  <si>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</si>
  <si>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</si>
  <si>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</si>
  <si>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</si>
  <si>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</si>
  <si>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</si>
  <si>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</si>
  <si>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</si>
  <si>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</si>
  <si>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</si>
  <si>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</si>
  <si>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</si>
  <si>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</si>
  <si>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</si>
  <si>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</si>
  <si>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</si>
  <si>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</si>
  <si>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</si>
  <si>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</si>
  <si>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</si>
  <si>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</si>
  <si>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</si>
  <si>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</si>
  <si>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</si>
  <si>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</si>
  <si>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</si>
  <si>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</si>
  <si>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</si>
  <si>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</si>
  <si>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</si>
  <si>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</si>
  <si>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</si>
  <si>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</si>
  <si>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</si>
  <si>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</si>
  <si>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</si>
  <si>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</si>
  <si>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</si>
  <si>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</si>
  <si>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</si>
  <si>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</si>
  <si>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</si>
  <si>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</si>
  <si>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</si>
  <si>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</si>
  <si>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</si>
  <si>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</si>
  <si>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</si>
  <si>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</si>
  <si>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</si>
  <si>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</si>
  <si>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</si>
  <si>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</si>
  <si>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</si>
  <si>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</si>
  <si>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</si>
  <si>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</si>
  <si>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</si>
  <si>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</si>
  <si>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</si>
  <si>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</si>
  <si>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</si>
  <si>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</si>
  <si>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</si>
  <si>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</si>
  <si>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</si>
  <si>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</si>
  <si>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</si>
  <si>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</si>
  <si>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</si>
  <si>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</si>
  <si>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</si>
  <si>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</si>
  <si>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</si>
  <si>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</si>
  <si>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</si>
  <si>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</si>
  <si>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</si>
  <si>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</si>
  <si>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</si>
  <si>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</si>
  <si>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</si>
  <si>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</si>
  <si>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</si>
  <si>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</si>
  <si>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</si>
  <si>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</si>
  <si>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</si>
  <si>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</si>
  <si>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</si>
  <si>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</si>
  <si>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</si>
  <si>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</si>
  <si>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</si>
  <si>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</si>
  <si>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</si>
  <si>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</si>
  <si>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</si>
  <si>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</si>
  <si>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</si>
  <si>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</si>
  <si>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</si>
  <si>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</si>
  <si>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</si>
  <si>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</si>
  <si>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</si>
  <si>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</si>
  <si>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</si>
  <si>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</si>
  <si>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</si>
  <si>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</si>
  <si>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</si>
  <si>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</si>
  <si>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</si>
  <si>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</si>
  <si>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</si>
  <si>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</si>
  <si>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</si>
  <si>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</si>
  <si>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</si>
  <si>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</si>
  <si>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</si>
  <si>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</si>
  <si>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</si>
  <si>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</si>
  <si>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</si>
  <si>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</si>
  <si>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</si>
  <si>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</si>
  <si>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</si>
  <si>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</si>
  <si>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</si>
  <si>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</si>
  <si>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</si>
  <si>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</si>
  <si>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</si>
  <si>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</si>
  <si>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</si>
  <si>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</si>
  <si>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</si>
  <si>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</si>
  <si>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</si>
  <si>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</si>
  <si>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</si>
  <si>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</si>
  <si>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</si>
  <si>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</si>
  <si>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</si>
  <si>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</si>
  <si>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</si>
  <si>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</si>
  <si>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</si>
  <si>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</si>
  <si>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</si>
  <si>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</si>
  <si>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</si>
  <si>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</si>
  <si>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</si>
  <si>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</si>
  <si>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</si>
  <si>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</si>
  <si>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</si>
  <si>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</si>
  <si>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</si>
  <si>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</si>
  <si>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</si>
  <si>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</si>
  <si>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</si>
  <si>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</si>
  <si>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</si>
  <si>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</si>
  <si>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</si>
  <si>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</si>
  <si>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</si>
  <si>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</si>
  <si>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</si>
  <si>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</si>
  <si>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</si>
  <si>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</si>
  <si>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</si>
  <si>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</si>
  <si>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</si>
  <si>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</si>
  <si>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</si>
  <si>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</si>
  <si>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</si>
  <si>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</si>
  <si>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</si>
  <si>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</si>
  <si>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</si>
  <si>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</si>
  <si>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</si>
  <si>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</si>
  <si>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</si>
  <si>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</si>
  <si>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</si>
  <si>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</si>
  <si>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</si>
  <si>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</si>
  <si>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</si>
  <si>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</si>
  <si>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</si>
  <si>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</si>
  <si>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</si>
  <si>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</si>
  <si>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</si>
  <si>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</si>
  <si>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</si>
  <si>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</si>
  <si>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</si>
  <si>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</si>
  <si>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</si>
  <si>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</si>
  <si>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</si>
  <si>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</si>
  <si>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</si>
  <si>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</si>
  <si>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</si>
  <si>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</si>
  <si>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</si>
  <si>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</si>
  <si>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</si>
  <si>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</si>
  <si>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</si>
  <si>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</si>
  <si>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</si>
  <si>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</si>
  <si>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</si>
  <si>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</si>
  <si>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</si>
  <si>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</si>
  <si>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</si>
  <si>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</si>
  <si>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</si>
  <si>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</si>
  <si>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</si>
  <si>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</si>
  <si>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</si>
  <si>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</si>
  <si>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</si>
  <si>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</si>
  <si>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</si>
  <si>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</si>
  <si>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</si>
  <si>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</si>
  <si>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</si>
  <si>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</si>
  <si>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</si>
  <si>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</si>
  <si>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</si>
  <si>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</si>
  <si>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</si>
  <si>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</si>
  <si>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</si>
  <si>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</si>
  <si>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</si>
  <si>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</si>
  <si>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</si>
  <si>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</si>
  <si>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</si>
  <si>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</si>
  <si>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</si>
  <si>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</si>
  <si>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</si>
  <si>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</si>
  <si>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</si>
  <si>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</si>
  <si>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</si>
  <si>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</si>
  <si>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</si>
  <si>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</si>
  <si>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</si>
  <si>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</si>
  <si>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</si>
  <si>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</si>
  <si>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</si>
  <si>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</si>
  <si>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</si>
  <si>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</si>
  <si>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</si>
  <si>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</si>
  <si>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</si>
  <si>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</si>
  <si>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</si>
  <si>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</si>
  <si>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</si>
  <si>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</si>
  <si>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</si>
  <si>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</si>
  <si>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</si>
  <si>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</si>
  <si>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</si>
  <si>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</si>
  <si>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</si>
  <si>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</si>
  <si>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</si>
  <si>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</si>
  <si>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</si>
  <si>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</si>
  <si>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</si>
  <si>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</si>
  <si>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</si>
  <si>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</si>
  <si>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</si>
  <si>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</si>
  <si>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</si>
  <si>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</si>
  <si>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</si>
  <si>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</si>
  <si>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</si>
  <si>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</si>
  <si>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</si>
  <si>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</si>
  <si>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</si>
  <si>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</si>
  <si>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</si>
  <si>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</si>
  <si>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</si>
  <si>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</si>
  <si>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</si>
  <si>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</si>
  <si>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</si>
  <si>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</si>
  <si>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</si>
  <si>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</si>
  <si>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</si>
  <si>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</si>
  <si>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</si>
  <si>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</si>
  <si>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</si>
  <si>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</si>
  <si>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</si>
  <si>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</si>
  <si>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</si>
  <si>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</si>
  <si>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</si>
  <si>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</si>
  <si>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</si>
  <si>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</si>
  <si>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</si>
  <si>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</si>
  <si>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</si>
  <si>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</si>
  <si>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</si>
  <si>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</si>
  <si>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</si>
  <si>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</si>
  <si>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</si>
  <si>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</si>
  <si>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</si>
  <si>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</si>
  <si>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</si>
  <si>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</si>
  <si>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</si>
  <si>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</si>
  <si>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</si>
  <si>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</si>
  <si>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</si>
  <si>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</si>
  <si>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</si>
  <si>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</si>
  <si>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</si>
  <si>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</si>
  <si>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</si>
  <si>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</si>
  <si>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</si>
  <si>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</si>
  <si>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</si>
  <si>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</si>
  <si>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</si>
  <si>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</si>
  <si>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</si>
  <si>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</si>
  <si>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</si>
  <si>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</si>
  <si>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</si>
  <si>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</si>
  <si>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</si>
  <si>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</si>
  <si>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</si>
  <si>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</si>
  <si>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</si>
  <si>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</si>
  <si>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</si>
  <si>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</si>
  <si>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</si>
  <si>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</si>
  <si>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</si>
  <si>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</si>
  <si>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</si>
  <si>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</si>
  <si>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</si>
  <si>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</si>
  <si>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</si>
  <si>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</si>
  <si>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</si>
  <si>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</si>
  <si>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</si>
  <si>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</si>
  <si>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</si>
  <si>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</si>
  <si>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</si>
  <si>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</si>
  <si>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</si>
  <si>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</si>
  <si>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</si>
  <si>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</si>
  <si>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</si>
  <si>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</si>
  <si>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</si>
  <si>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</si>
  <si>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</si>
  <si>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</si>
  <si>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</si>
  <si>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</si>
  <si>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</si>
  <si>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</si>
  <si>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</si>
  <si>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</si>
  <si>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</si>
  <si>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</si>
  <si>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</si>
  <si>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</si>
  <si>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</si>
  <si>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</si>
  <si>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</si>
  <si>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</si>
  <si>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</si>
  <si>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</si>
  <si>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</si>
  <si>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</si>
  <si>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</si>
  <si>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</si>
  <si>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</si>
  <si>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</si>
  <si>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</si>
  <si>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</si>
  <si>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</si>
  <si>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</si>
  <si>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</si>
  <si>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</si>
  <si>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</si>
  <si>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</si>
  <si>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</si>
  <si>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</si>
  <si>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</si>
  <si>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</si>
  <si>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</si>
  <si>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</si>
  <si>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</si>
  <si>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</si>
  <si>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</si>
  <si>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</si>
  <si>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</si>
  <si>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</si>
  <si>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</si>
  <si>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</si>
  <si>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</si>
  <si>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</si>
  <si>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</si>
  <si>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</si>
  <si>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</si>
  <si>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</si>
  <si>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</si>
  <si>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</si>
  <si>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</si>
  <si>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</si>
  <si>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</si>
  <si>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</si>
  <si>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</si>
  <si>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</si>
  <si>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</si>
  <si>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</si>
  <si>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</si>
  <si>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</si>
  <si>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</si>
  <si>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</si>
  <si>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</si>
  <si>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</si>
  <si>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</si>
  <si>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</si>
  <si>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</si>
  <si>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</si>
  <si>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</si>
  <si>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</si>
  <si>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</si>
  <si>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</si>
  <si>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</si>
  <si>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</si>
  <si>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</si>
  <si>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</si>
  <si>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</si>
  <si>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</si>
  <si>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</si>
  <si>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</si>
  <si>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</si>
  <si>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</si>
  <si>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</si>
  <si>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</si>
  <si>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</si>
  <si>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</si>
  <si>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</si>
  <si>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</si>
  <si>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</si>
  <si>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</si>
  <si>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</si>
  <si>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</si>
  <si>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</si>
  <si>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</si>
  <si>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</si>
  <si>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</si>
  <si>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</si>
  <si>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</si>
  <si>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</si>
  <si>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</si>
  <si>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</si>
  <si>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</si>
  <si>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</si>
  <si>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</si>
  <si>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</si>
  <si>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</si>
  <si>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</si>
  <si>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</si>
  <si>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</si>
  <si>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</si>
  <si>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</si>
  <si>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</si>
  <si>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</si>
  <si>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</si>
  <si>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</si>
  <si>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</si>
  <si>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</si>
  <si>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</si>
  <si>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</si>
  <si>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</si>
  <si>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</si>
  <si>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</si>
  <si>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</si>
  <si>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</si>
  <si>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</si>
  <si>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</si>
  <si>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</si>
  <si>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</si>
  <si>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</si>
  <si>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</si>
  <si>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</si>
  <si>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</si>
  <si>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</si>
  <si>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</si>
  <si>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</si>
  <si>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</si>
  <si>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</si>
  <si>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</si>
  <si>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</si>
  <si>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</si>
  <si>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</si>
  <si>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</si>
  <si>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</si>
  <si>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</si>
  <si>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</si>
  <si>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</si>
  <si>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</si>
  <si>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</si>
  <si>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</si>
  <si>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</si>
  <si>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</si>
  <si>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</si>
  <si>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</si>
  <si>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</si>
  <si>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</si>
  <si>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</si>
  <si>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</si>
  <si>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</si>
  <si>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</si>
  <si>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</si>
  <si>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</si>
  <si>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</si>
  <si>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</si>
  <si>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</si>
  <si>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</si>
  <si>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</si>
  <si>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</si>
  <si>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</si>
  <si>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</si>
  <si>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</si>
  <si>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</si>
  <si>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</si>
  <si>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</si>
  <si>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</si>
  <si>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</si>
  <si>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</si>
  <si>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</si>
  <si>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</si>
  <si>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</si>
  <si>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</si>
  <si>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</si>
  <si>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</si>
  <si>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</si>
  <si>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</si>
  <si>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</si>
  <si>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</si>
  <si>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</si>
  <si>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</si>
  <si>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</si>
  <si>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</si>
  <si>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</si>
  <si>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</si>
  <si>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</si>
  <si>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</si>
  <si>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</si>
  <si>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</si>
  <si>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</si>
  <si>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</si>
  <si>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</si>
  <si>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</si>
  <si>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</si>
  <si>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</si>
  <si>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</si>
  <si>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</si>
  <si>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</si>
  <si>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</si>
  <si>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</si>
  <si>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</si>
  <si>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</si>
  <si>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</si>
  <si>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</si>
  <si>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</si>
  <si>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</si>
  <si>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</si>
  <si>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</si>
  <si>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</si>
  <si>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</si>
  <si>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</si>
  <si>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</si>
  <si>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</si>
  <si>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</si>
  <si>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</si>
  <si>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</si>
  <si>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</si>
  <si>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</si>
  <si>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</si>
  <si>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</si>
  <si>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</si>
  <si>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</si>
  <si>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</si>
  <si>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</si>
  <si>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</si>
  <si>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</si>
  <si>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</si>
  <si>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</si>
  <si>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</si>
  <si>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</si>
  <si>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</si>
  <si>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</si>
  <si>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</si>
  <si>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</si>
  <si>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</si>
  <si>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</si>
  <si>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</si>
  <si>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</si>
  <si>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</si>
  <si>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</si>
  <si>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</si>
  <si>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</si>
  <si>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</si>
  <si>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</si>
  <si>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</si>
  <si>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</si>
  <si>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</si>
  <si>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</si>
  <si>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</si>
  <si>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</si>
  <si>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</si>
  <si>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</si>
  <si>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</si>
  <si>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</si>
  <si>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</si>
  <si>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</si>
  <si>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</si>
  <si>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</si>
  <si>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</si>
  <si>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</si>
  <si>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</si>
  <si>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</si>
  <si>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</si>
  <si>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</si>
  <si>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</si>
  <si>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</si>
  <si>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</si>
  <si>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</si>
  <si>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</si>
  <si>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</si>
  <si>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</si>
  <si>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</si>
  <si>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</si>
  <si>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</si>
  <si>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</si>
  <si>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</si>
  <si>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</si>
  <si>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</si>
  <si>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</si>
  <si>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</si>
  <si>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</si>
  <si>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</si>
  <si>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</si>
  <si>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</si>
  <si>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</si>
  <si>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</si>
  <si>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</si>
  <si>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</si>
  <si>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</si>
  <si>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</si>
  <si>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</si>
  <si>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</si>
  <si>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</si>
  <si>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</si>
  <si>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</si>
  <si>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</si>
  <si>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</si>
  <si>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</si>
  <si>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</si>
  <si>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</si>
  <si>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</si>
  <si>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</si>
  <si>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</si>
  <si>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</si>
  <si>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</si>
  <si>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</si>
  <si>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</si>
  <si>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</si>
  <si>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</si>
  <si>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</si>
  <si>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</si>
  <si>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</si>
  <si>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</si>
  <si>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</si>
  <si>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</si>
  <si>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</si>
  <si>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</si>
  <si>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</si>
  <si>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</si>
  <si>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</si>
  <si>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</si>
  <si>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</si>
  <si>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</si>
  <si>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</si>
  <si>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</si>
  <si>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</si>
  <si>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</si>
  <si>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</si>
  <si>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</si>
  <si>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</si>
  <si>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</si>
  <si>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</si>
  <si>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</si>
  <si>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</si>
  <si>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</si>
  <si>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</si>
  <si>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</si>
  <si>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</si>
  <si>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</si>
  <si>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</si>
  <si>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</si>
  <si>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</si>
  <si>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</si>
  <si>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</si>
  <si>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</si>
  <si>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</si>
  <si>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</si>
  <si>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</si>
  <si>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</si>
  <si>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</si>
  <si>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</si>
  <si>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</si>
  <si>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</si>
  <si>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</si>
  <si>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</si>
  <si>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</si>
  <si>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</si>
  <si>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</si>
  <si>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</si>
  <si>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</si>
  <si>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</si>
  <si>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</si>
  <si>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</si>
  <si>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</si>
  <si>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</si>
  <si>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</si>
  <si>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</si>
  <si>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</si>
  <si>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</si>
  <si>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</si>
  <si>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</si>
  <si>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</si>
  <si>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</si>
  <si>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</si>
  <si>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</si>
  <si>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</si>
  <si>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</si>
  <si>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</si>
  <si>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</si>
  <si>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</si>
  <si>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</si>
  <si>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</si>
  <si>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</si>
  <si>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</si>
  <si>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</si>
  <si>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</si>
  <si>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</si>
  <si>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</si>
  <si>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</si>
  <si>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</si>
  <si>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</si>
  <si>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</si>
  <si>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</si>
  <si>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</si>
  <si>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</si>
  <si>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</si>
  <si>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</si>
  <si>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</si>
  <si>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</si>
  <si>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</si>
  <si>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</si>
  <si>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</si>
  <si>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</si>
  <si>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</si>
  <si>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</si>
  <si>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</si>
  <si>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</si>
  <si>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</si>
  <si>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</si>
  <si>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</si>
  <si>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</si>
  <si>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</si>
  <si>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</si>
  <si>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</si>
  <si>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</si>
  <si>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</si>
  <si>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</si>
  <si>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</si>
  <si>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</si>
  <si>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</si>
  <si>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</si>
  <si>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</si>
  <si>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</si>
  <si>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</si>
  <si>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</si>
  <si>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</si>
  <si>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</si>
  <si>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</si>
  <si>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</si>
  <si>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</si>
  <si>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</si>
  <si>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</si>
  <si>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</si>
  <si>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</si>
  <si>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</si>
  <si>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</si>
  <si>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</si>
  <si>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</si>
  <si>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</si>
  <si>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</si>
  <si>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</si>
  <si>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</si>
  <si>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</si>
  <si>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</si>
  <si>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</si>
  <si>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</si>
  <si>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</si>
  <si>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</si>
  <si>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</si>
  <si>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</si>
  <si>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</si>
  <si>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</si>
  <si>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</si>
  <si>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</si>
  <si>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</si>
  <si>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</si>
  <si>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</si>
  <si>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</si>
  <si>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</si>
  <si>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</si>
  <si>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</si>
  <si>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</si>
  <si>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</si>
  <si>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</si>
  <si>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</si>
  <si>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</si>
  <si>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</si>
  <si>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</si>
  <si>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</si>
  <si>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</si>
  <si>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</si>
  <si>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</si>
  <si>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</si>
  <si>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</si>
  <si>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</si>
  <si>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</si>
  <si>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</si>
  <si>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</si>
  <si>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</si>
  <si>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</si>
  <si>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</si>
  <si>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</si>
  <si>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</si>
  <si>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</si>
  <si>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</si>
  <si>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</si>
  <si>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</si>
  <si>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</si>
  <si>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</si>
  <si>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</si>
  <si>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</si>
  <si>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</si>
  <si>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</si>
  <si>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</si>
  <si>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</si>
  <si>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</si>
  <si>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</si>
  <si>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</si>
  <si>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</si>
  <si>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</si>
  <si>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</si>
  <si>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</si>
  <si>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</si>
  <si>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</si>
  <si>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</si>
  <si>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</si>
  <si>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</si>
  <si>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</si>
  <si>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</si>
  <si>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</si>
  <si>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</si>
  <si>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</si>
  <si>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</si>
  <si>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</si>
  <si>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</si>
  <si>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</si>
  <si>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</si>
  <si>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</si>
  <si>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</si>
  <si>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</si>
  <si>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</si>
  <si>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</si>
  <si>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</si>
  <si>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</si>
  <si>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</si>
  <si>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</si>
  <si>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</si>
  <si>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</si>
  <si>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</si>
  <si>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</si>
  <si>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</si>
  <si>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</si>
  <si>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</si>
  <si>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</si>
  <si>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</si>
  <si>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</si>
  <si>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</si>
  <si>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</si>
  <si>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</si>
  <si>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</si>
  <si>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</si>
  <si>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</si>
  <si>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</si>
  <si>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</si>
  <si>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</si>
  <si>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</si>
  <si>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</si>
  <si>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</si>
  <si>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</si>
  <si>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</si>
  <si>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</si>
  <si>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</si>
  <si>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</si>
  <si>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</si>
  <si>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</si>
  <si>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</si>
  <si>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</si>
  <si>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</si>
  <si>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</si>
  <si>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</si>
  <si>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</si>
  <si>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</si>
  <si>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</si>
  <si>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</si>
  <si>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</si>
  <si>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</si>
  <si>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</si>
  <si>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</si>
  <si>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</si>
  <si>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</si>
  <si>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</si>
  <si>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</si>
  <si>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</si>
  <si>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</si>
  <si>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</si>
  <si>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</si>
  <si>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</si>
  <si>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</si>
  <si>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</si>
  <si>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</si>
  <si>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</si>
  <si>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</si>
  <si>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</si>
  <si>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</si>
  <si>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</si>
  <si>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</si>
  <si>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</si>
  <si>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</si>
  <si>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</si>
  <si>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</si>
  <si>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</si>
  <si>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</si>
  <si>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</si>
  <si>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</si>
  <si>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</si>
  <si>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</si>
  <si>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</si>
  <si>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</si>
  <si>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</si>
  <si>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</si>
  <si>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</si>
  <si>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</si>
  <si>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</si>
  <si>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</si>
  <si>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</si>
  <si>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</si>
  <si>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</si>
  <si>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</si>
  <si>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</si>
  <si>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</si>
  <si>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</si>
  <si>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</si>
  <si>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</si>
  <si>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</si>
  <si>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</si>
  <si>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</si>
  <si>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</si>
  <si>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</si>
  <si>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</si>
  <si>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</si>
  <si>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</si>
  <si>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</si>
  <si>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</si>
  <si>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</si>
  <si>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</si>
  <si>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</si>
  <si>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</si>
  <si>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</si>
  <si>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</si>
  <si>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</si>
  <si>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</si>
  <si>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</si>
  <si>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</si>
  <si>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</si>
  <si>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</si>
  <si>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</si>
  <si>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</si>
  <si>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</si>
  <si>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</si>
  <si>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</si>
  <si>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</si>
  <si>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</si>
  <si>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</si>
  <si>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</si>
  <si>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</si>
  <si>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</si>
  <si>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</si>
  <si>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</si>
  <si>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</si>
  <si>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</si>
  <si>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</si>
  <si>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</si>
  <si>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</si>
  <si>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</si>
  <si>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</si>
  <si>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</si>
  <si>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</si>
  <si>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</si>
  <si>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</si>
  <si>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</si>
  <si>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</si>
  <si>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</si>
  <si>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</si>
  <si>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</si>
  <si>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</si>
  <si>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</si>
  <si>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</si>
  <si>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</si>
  <si>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</si>
  <si>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</si>
  <si>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</si>
  <si>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</si>
  <si>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</si>
  <si>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</si>
  <si>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</si>
  <si>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</si>
  <si>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</si>
  <si>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</si>
  <si>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</si>
  <si>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</si>
  <si>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</si>
  <si>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</si>
  <si>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</si>
  <si>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</si>
  <si>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</si>
  <si>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</si>
  <si>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</si>
  <si>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</si>
  <si>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</si>
  <si>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</si>
  <si>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</si>
  <si>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</si>
  <si>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</si>
  <si>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</si>
  <si>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</si>
  <si>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</si>
  <si>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</si>
  <si>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</si>
  <si>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</si>
  <si>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</si>
  <si>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</si>
  <si>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</si>
  <si>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</si>
  <si>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</si>
  <si>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</si>
  <si>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</si>
  <si>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</si>
  <si>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</si>
  <si>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</si>
  <si>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</si>
  <si>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</si>
  <si>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</si>
  <si>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</si>
  <si>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</si>
  <si>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</si>
  <si>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</si>
  <si>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</si>
  <si>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</si>
  <si>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</si>
  <si>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</si>
  <si>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</si>
  <si>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</si>
  <si>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</si>
  <si>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</si>
  <si>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</si>
  <si>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</si>
  <si>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</si>
  <si>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</si>
  <si>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</si>
  <si>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</si>
  <si>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</si>
  <si>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</si>
  <si>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</si>
  <si>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</si>
  <si>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</si>
  <si>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</si>
  <si>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</si>
  <si>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</si>
  <si>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</si>
  <si>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</si>
  <si>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</si>
  <si>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</si>
  <si>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</si>
  <si>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</si>
  <si>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</si>
  <si>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</si>
  <si>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</si>
  <si>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</si>
  <si>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</si>
  <si>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</si>
  <si>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</si>
  <si>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</si>
  <si>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</si>
  <si>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</si>
  <si>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</si>
  <si>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</si>
  <si>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</si>
  <si>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</si>
  <si>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</si>
  <si>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</si>
  <si>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</si>
  <si>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</si>
  <si>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</si>
  <si>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</si>
  <si>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</si>
  <si>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</si>
  <si>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</si>
  <si>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</si>
  <si>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</si>
  <si>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</si>
  <si>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</si>
  <si>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</si>
  <si>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</si>
  <si>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</si>
  <si>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</si>
  <si>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</si>
  <si>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</si>
  <si>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</si>
  <si>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</si>
  <si>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</si>
  <si>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</si>
  <si>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</si>
  <si>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</si>
  <si>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</si>
  <si>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</si>
  <si>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</si>
  <si>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</si>
  <si>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</si>
  <si>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</si>
  <si>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</si>
  <si>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</si>
  <si>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</si>
  <si>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</si>
  <si>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</si>
  <si>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</si>
  <si>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</si>
  <si>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</si>
  <si>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</si>
  <si>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</si>
  <si>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</si>
  <si>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</si>
  <si>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</si>
  <si>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</si>
  <si>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</si>
  <si>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</si>
  <si>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</si>
  <si>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</si>
  <si>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</si>
  <si>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</si>
  <si>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</si>
  <si>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</si>
  <si>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</si>
  <si>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</si>
  <si>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</si>
  <si>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</si>
  <si>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</si>
  <si>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</si>
  <si>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</si>
  <si>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</si>
  <si>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</si>
  <si>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</si>
  <si>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</si>
  <si>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</si>
  <si>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</si>
  <si>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</si>
  <si>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</si>
  <si>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</si>
  <si>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</si>
  <si>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</si>
  <si>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</si>
  <si>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</si>
  <si>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</si>
  <si>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</si>
  <si>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</si>
  <si>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</si>
  <si>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</si>
  <si>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</si>
  <si>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</si>
  <si>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</si>
  <si>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</si>
  <si>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</si>
  <si>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</si>
  <si>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</si>
  <si>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</si>
  <si>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</si>
  <si>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</si>
  <si>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</si>
  <si>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</si>
  <si>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</si>
  <si>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</si>
  <si>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</si>
  <si>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</si>
  <si>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</si>
  <si>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</si>
  <si>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</si>
  <si>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</si>
  <si>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</si>
  <si>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</si>
  <si>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</si>
  <si>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</si>
  <si>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</si>
  <si>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</si>
  <si>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</si>
  <si>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</si>
  <si>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</si>
  <si>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</si>
  <si>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</si>
  <si>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</si>
  <si>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</si>
  <si>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</si>
  <si>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</si>
  <si>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</si>
  <si>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</si>
  <si>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</si>
  <si>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</si>
  <si>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</si>
  <si>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</si>
  <si>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</si>
  <si>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</si>
  <si>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</si>
  <si>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</si>
  <si>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</si>
  <si>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</si>
  <si>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</si>
  <si>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</si>
  <si>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</si>
  <si>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</si>
  <si>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</si>
  <si>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</si>
  <si>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</si>
  <si>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</si>
  <si>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</si>
  <si>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</si>
  <si>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</si>
  <si>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</si>
  <si>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</si>
  <si>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</si>
  <si>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</si>
  <si>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</si>
  <si>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</si>
  <si>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</si>
  <si>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</si>
  <si>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</si>
  <si>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</si>
  <si>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</si>
  <si>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</si>
  <si>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</si>
  <si>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</si>
  <si>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</si>
  <si>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</si>
  <si>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</si>
  <si>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</si>
  <si>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</si>
  <si>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</si>
  <si>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</si>
  <si>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</si>
  <si>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</si>
  <si>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</si>
  <si>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</si>
  <si>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</si>
  <si>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</si>
  <si>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</si>
  <si>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</si>
  <si>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</si>
  <si>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</si>
  <si>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</si>
  <si>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</si>
  <si>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</si>
  <si>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</si>
  <si>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</si>
  <si>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</si>
  <si>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</si>
  <si>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</si>
  <si>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</si>
  <si>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</si>
  <si>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</si>
  <si>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</si>
  <si>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</si>
  <si>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</si>
  <si>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</si>
  <si>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</si>
  <si>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</si>
  <si>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</si>
  <si>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</si>
  <si>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</si>
  <si>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</si>
  <si>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</si>
  <si>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</si>
  <si>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</si>
  <si>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</si>
  <si>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</si>
  <si>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</si>
  <si>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</si>
  <si>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</si>
  <si>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</si>
  <si>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</si>
  <si>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</si>
  <si>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</si>
  <si>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</si>
  <si>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</si>
  <si>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</si>
  <si>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</si>
  <si>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</si>
  <si>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</si>
  <si>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</si>
  <si>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</si>
  <si>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</si>
  <si>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</si>
  <si>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</si>
  <si>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</si>
  <si>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</si>
  <si>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</si>
  <si>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</si>
  <si>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</si>
  <si>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</si>
  <si>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</si>
  <si>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</si>
  <si>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</si>
  <si>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</si>
  <si>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</si>
  <si>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</si>
  <si>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</si>
  <si>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</si>
  <si>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</si>
  <si>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</si>
  <si>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</si>
  <si>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</si>
  <si>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</si>
  <si>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</si>
  <si>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</si>
  <si>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</si>
  <si>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</si>
  <si>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</si>
  <si>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</si>
  <si>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</si>
  <si>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</si>
  <si>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</si>
  <si>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</si>
  <si>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</si>
  <si>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</si>
  <si>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</si>
  <si>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</si>
  <si>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</si>
  <si>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</si>
  <si>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</si>
  <si>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</si>
  <si>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</si>
  <si>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</si>
  <si>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</si>
  <si>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</si>
  <si>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</si>
  <si>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</si>
  <si>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</si>
  <si>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</si>
  <si>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</si>
  <si>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</si>
  <si>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</si>
  <si>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</si>
  <si>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</si>
  <si>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</si>
  <si>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</si>
  <si>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</si>
  <si>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</si>
  <si>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</si>
  <si>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</si>
  <si>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</si>
  <si>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</si>
  <si>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</si>
  <si>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</si>
  <si>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</si>
  <si>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</si>
  <si>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</si>
  <si>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</si>
  <si>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</si>
  <si>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</si>
  <si>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</si>
  <si>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</si>
  <si>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</si>
  <si>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</si>
  <si>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</si>
  <si>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</si>
  <si>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</si>
  <si>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</si>
  <si>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</si>
  <si>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</si>
  <si>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</si>
  <si>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</si>
  <si>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</si>
  <si>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</si>
  <si>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</si>
  <si>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</si>
  <si>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</si>
  <si>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</si>
  <si>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</si>
  <si>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</si>
  <si>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</si>
  <si>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</si>
  <si>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</si>
  <si>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</si>
  <si>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</si>
  <si>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</si>
  <si>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</si>
  <si>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</si>
  <si>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</si>
  <si>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</si>
  <si>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</si>
  <si>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</si>
  <si>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</si>
  <si>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</si>
  <si>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</si>
  <si>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</si>
  <si>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</si>
  <si>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</si>
  <si>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</si>
  <si>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</si>
  <si>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</si>
  <si>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</si>
  <si>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</si>
  <si>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</si>
  <si>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</si>
  <si>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</si>
  <si>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</si>
  <si>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</si>
  <si>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</si>
  <si>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</si>
  <si>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</si>
  <si>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</si>
  <si>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</si>
  <si>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</si>
  <si>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</si>
  <si>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</si>
  <si>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</si>
  <si>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</si>
  <si>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</si>
  <si>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</si>
  <si>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</si>
  <si>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</si>
  <si>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</si>
  <si>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</si>
  <si>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</si>
  <si>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</si>
  <si>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</si>
  <si>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</si>
  <si>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</si>
  <si>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</si>
  <si>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</si>
  <si>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</si>
  <si>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</si>
  <si>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</si>
  <si>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</si>
  <si>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</si>
  <si>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</si>
  <si>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</si>
  <si>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</si>
  <si>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</si>
  <si>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</si>
  <si>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</si>
  <si>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</si>
  <si>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</si>
  <si>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</si>
  <si>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</si>
  <si>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</si>
  <si>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</si>
  <si>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</si>
  <si>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</si>
  <si>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</si>
  <si>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</si>
  <si>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</si>
  <si>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</si>
  <si>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</si>
  <si>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</si>
  <si>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</si>
  <si>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</si>
  <si>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</si>
  <si>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</si>
  <si>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</si>
  <si>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</si>
  <si>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</si>
  <si>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</si>
  <si>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</si>
  <si>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</si>
  <si>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</si>
  <si>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</si>
  <si>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</si>
  <si>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</si>
  <si>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</si>
  <si>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</si>
  <si>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</si>
  <si>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</si>
  <si>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</si>
  <si>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</si>
  <si>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</si>
  <si>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</si>
  <si>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</si>
  <si>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</si>
  <si>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</si>
  <si>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</si>
  <si>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</si>
  <si>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</si>
  <si>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</si>
  <si>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</si>
  <si>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</si>
  <si>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</si>
  <si>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</si>
  <si>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</si>
  <si>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</si>
  <si>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</si>
  <si>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</si>
  <si>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</si>
  <si>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</si>
  <si>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</si>
  <si>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</si>
  <si>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</si>
  <si>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</si>
  <si>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</si>
  <si>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</si>
  <si>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</si>
  <si>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</si>
  <si>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</si>
  <si>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</si>
  <si>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</si>
  <si>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</si>
  <si>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</si>
  <si>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</si>
  <si>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</si>
  <si>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</si>
  <si>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</si>
  <si>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</si>
  <si>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</si>
  <si>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</si>
  <si>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</si>
  <si>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</si>
  <si>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</si>
  <si>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</si>
  <si>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</si>
  <si>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</si>
  <si>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</si>
  <si>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</si>
  <si>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</si>
  <si>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</si>
  <si>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</si>
  <si>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</si>
  <si>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</si>
  <si>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</si>
  <si>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</si>
  <si>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</si>
  <si>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</si>
  <si>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</si>
  <si>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</si>
  <si>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</si>
  <si>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</si>
  <si>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</si>
  <si>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</si>
  <si>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</si>
  <si>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</si>
  <si>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</si>
  <si>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</si>
  <si>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</si>
  <si>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</si>
  <si>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</si>
  <si>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</si>
  <si>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</si>
  <si>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</si>
  <si>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</si>
  <si>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</si>
  <si>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</si>
  <si>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</si>
  <si>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</si>
  <si>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</si>
  <si>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</si>
  <si>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</si>
  <si>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</si>
  <si>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</si>
  <si>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</si>
  <si>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</si>
  <si>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</si>
  <si>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</si>
  <si>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</si>
  <si>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</si>
  <si>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</si>
  <si>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</si>
  <si>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</si>
  <si>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</si>
  <si>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</si>
  <si>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</si>
  <si>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</si>
  <si>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</si>
  <si>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</si>
  <si>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</si>
  <si>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</si>
  <si>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</si>
  <si>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</si>
  <si>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</si>
  <si>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</si>
  <si>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</si>
  <si>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</si>
  <si>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</si>
  <si>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</si>
  <si>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</si>
  <si>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</si>
  <si>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</si>
  <si>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</si>
  <si>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</si>
  <si>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</si>
  <si>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</si>
  <si>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</si>
  <si>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</si>
  <si>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</si>
  <si>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</si>
  <si>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</si>
  <si>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</si>
  <si>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</si>
  <si>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</si>
  <si>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</si>
  <si>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</si>
  <si>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</si>
  <si>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</si>
  <si>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</si>
  <si>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</si>
  <si>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</si>
  <si>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</si>
  <si>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</si>
  <si>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</si>
  <si>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</si>
  <si>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</si>
  <si>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</si>
  <si>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</si>
  <si>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</si>
  <si>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</si>
  <si>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</si>
  <si>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</si>
  <si>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</si>
  <si>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</si>
  <si>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</si>
  <si>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</si>
  <si>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</si>
  <si>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</si>
  <si>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</si>
  <si>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</si>
  <si>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</si>
  <si>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</si>
  <si>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</si>
  <si>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</si>
  <si>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</si>
  <si>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</si>
  <si>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</si>
  <si>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</si>
  <si>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</si>
  <si>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</si>
  <si>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</si>
  <si>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</si>
  <si>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</si>
  <si>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</si>
  <si>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</si>
  <si>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</si>
  <si>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</si>
  <si>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</si>
  <si>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</si>
  <si>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</si>
  <si>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</si>
  <si>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</si>
  <si>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</si>
  <si>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</si>
  <si>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</si>
  <si>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</si>
  <si>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</si>
  <si>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</si>
  <si>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</si>
  <si>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</si>
  <si>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</si>
  <si>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</si>
  <si>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</si>
  <si>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</si>
  <si>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</si>
  <si>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</si>
  <si>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</si>
  <si>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</si>
  <si>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</si>
  <si>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</si>
  <si>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</si>
  <si>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</si>
  <si>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</si>
  <si>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</si>
  <si>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</si>
  <si>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</si>
  <si>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</si>
  <si>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</si>
  <si>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</si>
  <si>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</si>
  <si>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</si>
  <si>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</si>
  <si>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</si>
  <si>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</si>
  <si>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</si>
  <si>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</si>
  <si>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</si>
  <si>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</si>
  <si>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</si>
  <si>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</si>
  <si>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</si>
  <si>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</si>
  <si>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</si>
  <si>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</si>
  <si>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</si>
  <si>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</si>
  <si>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</si>
  <si>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</si>
  <si>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</si>
  <si>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</si>
  <si>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</si>
  <si>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</si>
  <si>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</si>
  <si>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</si>
  <si>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</si>
  <si>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</si>
  <si>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</si>
  <si>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</si>
  <si>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</si>
  <si>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</si>
  <si>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</si>
  <si>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</si>
  <si>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</si>
  <si>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</si>
  <si>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</si>
  <si>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</si>
  <si>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</si>
  <si>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</si>
  <si>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</si>
  <si>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</si>
  <si>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</si>
  <si>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</si>
  <si>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</si>
  <si>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</si>
  <si>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</si>
  <si>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</si>
  <si>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</si>
  <si>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</si>
  <si>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</si>
  <si>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</si>
  <si>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</si>
  <si>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</si>
  <si>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</si>
  <si>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</si>
  <si>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</si>
  <si>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</si>
  <si>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</si>
  <si>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</si>
  <si>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</si>
  <si>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</si>
  <si>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</si>
  <si>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</si>
  <si>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</si>
  <si>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</si>
  <si>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</si>
  <si>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</si>
  <si>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</si>
  <si>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</si>
  <si>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</si>
  <si>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</si>
  <si>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</si>
  <si>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</si>
  <si>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</si>
  <si>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</si>
  <si>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</si>
  <si>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</si>
  <si>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</si>
  <si>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</si>
  <si>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</si>
  <si>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</si>
  <si>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</si>
  <si>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</si>
  <si>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</si>
  <si>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</si>
  <si>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</si>
  <si>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</si>
  <si>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</si>
  <si>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</si>
  <si>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</si>
  <si>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</si>
  <si>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</si>
  <si>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</si>
  <si>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</si>
  <si>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</si>
  <si>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</si>
  <si>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</si>
  <si>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</si>
  <si>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</si>
  <si>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</si>
  <si>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</si>
  <si>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</si>
  <si>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</si>
  <si>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</si>
  <si>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</si>
  <si>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</si>
  <si>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</si>
  <si>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</si>
  <si>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</si>
  <si>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</si>
  <si>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</si>
  <si>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</si>
  <si>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</si>
  <si>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</si>
  <si>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</si>
  <si>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</si>
  <si>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</si>
  <si>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</si>
  <si>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</si>
  <si>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</si>
  <si>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</si>
  <si>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</si>
  <si>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</si>
  <si>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</si>
  <si>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</si>
  <si>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</si>
  <si>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</si>
  <si>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</si>
  <si>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</si>
  <si>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</si>
  <si>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</si>
  <si>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</si>
  <si>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</si>
  <si>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</si>
  <si>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</si>
  <si>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</si>
  <si>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</si>
  <si>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</si>
  <si>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</si>
  <si>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</si>
  <si>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</si>
  <si>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</si>
  <si>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</si>
  <si>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</si>
  <si>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</si>
  <si>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</si>
  <si>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</si>
  <si>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</si>
  <si>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</si>
  <si>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</si>
  <si>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</si>
  <si>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</si>
  <si>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</si>
  <si>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</si>
  <si>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</si>
  <si>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</si>
  <si>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</si>
  <si>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</si>
  <si>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</si>
  <si>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</si>
  <si>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</si>
  <si>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</si>
  <si>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</si>
  <si>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</si>
  <si>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</si>
  <si>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</si>
  <si>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</si>
  <si>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</si>
  <si>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</si>
  <si>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</si>
  <si>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</si>
  <si>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</si>
  <si>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</si>
  <si>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</si>
  <si>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</si>
  <si>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</si>
  <si>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</si>
  <si>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</si>
  <si>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</si>
  <si>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</si>
  <si>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</si>
  <si>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</si>
  <si>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</si>
  <si>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</si>
  <si>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</si>
  <si>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</si>
  <si>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</si>
  <si>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</si>
  <si>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</si>
  <si>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</si>
  <si>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</si>
  <si>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</si>
  <si>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</si>
  <si>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</si>
  <si>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</si>
  <si>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</si>
  <si>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</si>
  <si>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</si>
  <si>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</si>
  <si>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</si>
  <si>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</si>
  <si>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</si>
  <si>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</si>
  <si>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</si>
  <si>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</si>
  <si>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</si>
  <si>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</si>
  <si>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</si>
  <si>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</si>
  <si>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</si>
  <si>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</si>
  <si>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</si>
  <si>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</si>
  <si>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</si>
  <si>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</si>
  <si>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</si>
  <si>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</si>
  <si>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</si>
  <si>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</si>
  <si>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</si>
  <si>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</si>
  <si>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</si>
  <si>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</si>
  <si>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</si>
  <si>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</si>
  <si>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</si>
  <si>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</si>
  <si>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</si>
  <si>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</si>
  <si>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</si>
  <si>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</si>
  <si>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</si>
  <si>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</si>
  <si>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</si>
  <si>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</si>
  <si>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</si>
  <si>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</si>
  <si>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</si>
  <si>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</si>
  <si>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</si>
  <si>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</si>
  <si>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</si>
  <si>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</si>
  <si>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</si>
  <si>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</si>
  <si>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</si>
  <si>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</si>
  <si>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</si>
  <si>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</si>
  <si>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</si>
  <si>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</si>
  <si>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</si>
  <si>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</si>
  <si>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</si>
  <si>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</si>
  <si>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</si>
  <si>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</si>
  <si>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</si>
  <si>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</si>
  <si>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</si>
  <si>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</si>
  <si>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</si>
  <si>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</si>
  <si>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</si>
  <si>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</si>
  <si>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</si>
  <si>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</si>
  <si>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</si>
  <si>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</si>
  <si>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</si>
  <si>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</si>
  <si>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</si>
  <si>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</si>
  <si>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</si>
  <si>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</si>
  <si>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</si>
  <si>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</si>
  <si>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</si>
  <si>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</si>
  <si>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</si>
  <si>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</si>
  <si>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</si>
  <si>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</si>
  <si>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</si>
  <si>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</si>
  <si>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</si>
  <si>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</si>
  <si>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</si>
  <si>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</si>
  <si>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</si>
  <si>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</si>
  <si>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</si>
  <si>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</si>
  <si>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</si>
  <si>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</si>
  <si>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</si>
  <si>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</si>
  <si>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</si>
  <si>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</si>
  <si>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</si>
  <si>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</si>
  <si>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</si>
  <si>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</si>
  <si>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</si>
  <si>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</si>
  <si>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</si>
  <si>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</si>
  <si>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</si>
  <si>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</si>
  <si>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</si>
  <si>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</si>
  <si>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</si>
  <si>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</si>
  <si>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</si>
  <si>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</si>
  <si>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</si>
  <si>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</si>
  <si>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</si>
  <si>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</si>
  <si>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</si>
  <si>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</si>
  <si>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</si>
  <si>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</si>
  <si>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</si>
  <si>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</si>
  <si>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</si>
  <si>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</si>
  <si>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</si>
  <si>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</si>
  <si>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</si>
  <si>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</si>
  <si>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</si>
  <si>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</si>
  <si>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</si>
  <si>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</si>
  <si>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</si>
  <si>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</si>
  <si>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</si>
  <si>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</si>
  <si>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</si>
  <si>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</si>
  <si>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</si>
  <si>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</si>
  <si>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</si>
  <si>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</si>
  <si>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</si>
  <si>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</si>
  <si>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</si>
  <si>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</si>
  <si>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</si>
  <si>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</si>
  <si>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</si>
  <si>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</si>
  <si>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</si>
  <si>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</si>
  <si>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</si>
  <si>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</si>
  <si>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</si>
  <si>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</si>
  <si>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</si>
  <si>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</si>
  <si>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</si>
  <si>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</si>
  <si>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</si>
  <si>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</si>
  <si>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</si>
  <si>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</si>
  <si>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</si>
  <si>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</si>
  <si>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</si>
  <si>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</si>
  <si>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</si>
  <si>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</si>
  <si>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</si>
  <si>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</si>
  <si>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</si>
  <si>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</si>
  <si>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</si>
  <si>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</si>
  <si>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</si>
  <si>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</si>
  <si>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</si>
  <si>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</si>
  <si>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</si>
  <si>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</si>
  <si>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</si>
  <si>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</si>
  <si>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</si>
  <si>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</si>
  <si>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</si>
  <si>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</si>
  <si>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</si>
  <si>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</si>
  <si>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</si>
  <si>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</si>
  <si>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</si>
  <si>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</si>
  <si>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</si>
  <si>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</si>
  <si>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</si>
  <si>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</si>
  <si>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</si>
  <si>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</si>
  <si>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</si>
  <si>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</si>
  <si>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</si>
  <si>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</si>
  <si>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</si>
  <si>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</si>
  <si>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</si>
  <si>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</si>
  <si>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</si>
  <si>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</si>
  <si>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</si>
  <si>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</si>
  <si>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</si>
  <si>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</si>
  <si>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</si>
  <si>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</si>
  <si>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</si>
  <si>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</si>
  <si>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</si>
  <si>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</si>
  <si>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</si>
  <si>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</si>
  <si>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</si>
  <si>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</si>
  <si>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</si>
  <si>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</si>
  <si>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</si>
  <si>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</si>
  <si>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</si>
  <si>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</si>
  <si>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</si>
  <si>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</si>
  <si>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</si>
  <si>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</si>
  <si>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</si>
  <si>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</si>
  <si>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</si>
  <si>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</si>
  <si>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</si>
  <si>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</si>
  <si>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</si>
  <si>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</si>
  <si>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</si>
  <si>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</si>
  <si>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</si>
  <si>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</si>
  <si>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</si>
  <si>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</si>
  <si>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</si>
  <si>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</si>
  <si>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</si>
  <si>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</si>
  <si>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</si>
  <si>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</si>
  <si>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</si>
  <si>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</si>
  <si>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</si>
  <si>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</si>
  <si>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</si>
  <si>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</si>
  <si>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</si>
  <si>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</si>
  <si>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</si>
  <si>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</si>
  <si>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</si>
  <si>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</si>
  <si>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</si>
  <si>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</si>
  <si>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</si>
  <si>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</si>
  <si>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</si>
  <si>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</si>
  <si>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</si>
  <si>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</si>
  <si>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</si>
  <si>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</si>
  <si>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</si>
  <si>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</si>
  <si>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</si>
  <si>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</si>
  <si>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</si>
  <si>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</si>
  <si>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</si>
  <si>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</si>
  <si>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</si>
  <si>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</si>
  <si>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</si>
  <si>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</si>
  <si>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</si>
  <si>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</si>
  <si>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</si>
  <si>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</si>
  <si>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</si>
  <si>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</si>
  <si>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</si>
  <si>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</si>
  <si>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</si>
  <si>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</si>
  <si>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</si>
  <si>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</si>
  <si>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</si>
  <si>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</si>
  <si>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</si>
  <si>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</si>
  <si>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</si>
  <si>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</si>
  <si>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</si>
  <si>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</si>
  <si>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</si>
  <si>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</si>
  <si>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</si>
  <si>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</si>
  <si>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</si>
  <si>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</si>
  <si>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</si>
  <si>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</si>
  <si>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</si>
  <si>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</si>
  <si>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</si>
  <si>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</si>
  <si>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</si>
  <si>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</si>
  <si>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</si>
  <si>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</si>
  <si>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</si>
  <si>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</si>
  <si>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</si>
  <si>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</si>
  <si>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</si>
  <si>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</si>
  <si>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</si>
  <si>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</si>
  <si>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</si>
  <si>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</si>
  <si>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</si>
  <si>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</si>
  <si>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</si>
  <si>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</si>
  <si>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</si>
  <si>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</si>
  <si>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</si>
  <si>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</si>
  <si>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</si>
  <si>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</si>
  <si>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</si>
  <si>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</si>
  <si>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</si>
  <si>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</si>
  <si>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</si>
  <si>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</si>
  <si>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</si>
  <si>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</si>
  <si>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</si>
  <si>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</si>
  <si>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</si>
  <si>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</si>
  <si>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</si>
  <si>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</si>
  <si>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</si>
  <si>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</si>
  <si>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</si>
  <si>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</si>
  <si>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</si>
  <si>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</si>
  <si>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</si>
  <si>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</si>
  <si>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</si>
  <si>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</si>
  <si>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</si>
  <si>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</si>
  <si>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</si>
  <si>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</si>
  <si>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</si>
  <si>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</si>
  <si>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</si>
  <si>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</si>
  <si>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</si>
  <si>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</si>
  <si>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</si>
  <si>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</si>
  <si>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</si>
  <si>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</si>
  <si>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</si>
  <si>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</si>
  <si>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</si>
  <si>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</si>
  <si>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</si>
  <si>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</si>
  <si>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</si>
  <si>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</si>
  <si>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</si>
  <si>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</si>
  <si>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</si>
  <si>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</si>
  <si>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</si>
  <si>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</si>
  <si>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</si>
  <si>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</si>
  <si>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</si>
  <si>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</si>
  <si>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</si>
  <si>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</si>
  <si>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</si>
  <si>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</si>
  <si>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</si>
  <si>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</si>
  <si>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</si>
  <si>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</si>
  <si>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</si>
  <si>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</si>
  <si>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</si>
  <si>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</si>
  <si>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</si>
  <si>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</si>
  <si>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</si>
  <si>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</si>
  <si>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</si>
  <si>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</si>
  <si>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</si>
  <si>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</si>
  <si>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</si>
  <si>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</si>
  <si>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</si>
  <si>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</si>
  <si>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</si>
  <si>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</si>
  <si>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</si>
  <si>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</si>
  <si>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</si>
  <si>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</si>
  <si>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</si>
  <si>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</si>
  <si>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</si>
  <si>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</si>
  <si>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</si>
  <si>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</si>
  <si>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</si>
  <si>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</si>
  <si>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</si>
  <si>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</si>
  <si>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</si>
  <si>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</si>
  <si>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</si>
  <si>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</si>
  <si>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</si>
  <si>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</si>
  <si>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</si>
  <si>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</si>
  <si>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</si>
  <si>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</si>
  <si>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</si>
  <si>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</si>
  <si>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</si>
  <si>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</si>
  <si>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</si>
  <si>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</si>
  <si>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</si>
  <si>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</si>
  <si>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</si>
  <si>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</si>
  <si>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</si>
  <si>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</si>
  <si>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</si>
  <si>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</si>
  <si>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</si>
  <si>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</si>
  <si>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</si>
  <si>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</si>
  <si>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</si>
  <si>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</si>
  <si>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</si>
  <si>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</si>
  <si>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</si>
  <si>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</si>
  <si>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</si>
  <si>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</si>
  <si>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</si>
  <si>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</si>
  <si>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</si>
  <si>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</si>
  <si>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</si>
  <si>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</si>
  <si>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</si>
  <si>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</si>
  <si>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</si>
  <si>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</si>
  <si>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</si>
  <si>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</si>
  <si>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</si>
  <si>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</si>
  <si>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</si>
  <si>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</si>
  <si>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</si>
  <si>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</si>
  <si>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</si>
  <si>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</si>
  <si>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</si>
  <si>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</si>
  <si>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</si>
  <si>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</si>
  <si>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</si>
  <si>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</si>
  <si>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</si>
  <si>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</si>
  <si>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</si>
  <si>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</si>
  <si>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</si>
  <si>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</si>
  <si>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</si>
  <si>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</si>
  <si>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</si>
  <si>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</si>
  <si>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</si>
  <si>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</si>
  <si>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</si>
  <si>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</si>
  <si>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</si>
  <si>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</si>
  <si>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</si>
  <si>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</si>
  <si>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</si>
  <si>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</si>
  <si>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</si>
  <si>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</si>
  <si>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</si>
  <si>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</si>
  <si>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</si>
  <si>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</si>
  <si>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</si>
  <si>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</si>
  <si>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</si>
  <si>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</si>
  <si>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</si>
  <si>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</si>
  <si>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</si>
  <si>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</si>
  <si>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</si>
  <si>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</si>
  <si>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</si>
  <si>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</si>
  <si>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</si>
  <si>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</si>
  <si>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</si>
  <si>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</si>
  <si>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</si>
  <si>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</si>
  <si>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</si>
  <si>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</si>
  <si>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</si>
  <si>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</si>
  <si>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</si>
  <si>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</si>
  <si>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</si>
  <si>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</si>
  <si>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</si>
  <si>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</si>
  <si>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</si>
  <si>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</si>
  <si>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</si>
  <si>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</si>
  <si>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</si>
  <si>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</si>
  <si>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</si>
  <si>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</si>
  <si>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</si>
  <si>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</si>
  <si>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</si>
  <si>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</si>
  <si>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</si>
  <si>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</si>
  <si>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</si>
  <si>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</si>
  <si>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</si>
  <si>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</si>
  <si>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</si>
  <si>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</si>
  <si>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</si>
  <si>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</si>
  <si>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</si>
  <si>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</si>
  <si>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</si>
  <si>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</si>
  <si>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</si>
  <si>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</si>
  <si>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</si>
  <si>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</si>
  <si>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</si>
  <si>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</si>
  <si>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</si>
  <si>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</si>
  <si>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</si>
  <si>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</si>
  <si>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</si>
  <si>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</si>
  <si>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</si>
  <si>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</si>
  <si>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</si>
  <si>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</si>
  <si>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</si>
  <si>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</si>
  <si>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</si>
  <si>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</si>
  <si>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</si>
  <si>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</si>
  <si>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</si>
  <si>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</si>
  <si>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</si>
  <si>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</si>
  <si>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</si>
  <si>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</si>
  <si>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</si>
  <si>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</si>
  <si>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</si>
  <si>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</si>
  <si>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</si>
  <si>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</si>
  <si>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</si>
  <si>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</si>
  <si>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</si>
  <si>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</si>
  <si>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</si>
  <si>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</si>
  <si>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</si>
  <si>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</si>
  <si>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</si>
  <si>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</si>
  <si>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</si>
  <si>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</si>
  <si>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</si>
  <si>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</si>
  <si>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</si>
  <si>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</si>
  <si>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</si>
  <si>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</si>
  <si>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</si>
  <si>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</si>
  <si>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</si>
  <si>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</si>
  <si>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</si>
  <si>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</si>
  <si>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</si>
  <si>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</si>
  <si>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</si>
  <si>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</si>
  <si>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</si>
  <si>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</si>
  <si>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</si>
  <si>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</si>
  <si>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</si>
  <si>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</si>
  <si>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</si>
  <si>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</si>
  <si>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</si>
  <si>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</si>
  <si>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</si>
  <si>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</si>
  <si>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</si>
  <si>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</si>
  <si>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</si>
  <si>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</si>
  <si>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</si>
  <si>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</si>
  <si>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</si>
  <si>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</si>
  <si>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</si>
  <si>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</si>
  <si>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</si>
  <si>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</si>
  <si>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</si>
  <si>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</si>
  <si>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</si>
  <si>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</si>
  <si>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</si>
  <si>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</si>
  <si>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</si>
  <si>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</si>
  <si>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</si>
  <si>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</si>
  <si>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</si>
  <si>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</si>
  <si>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</si>
  <si>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</si>
  <si>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</si>
  <si>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</si>
  <si>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</si>
  <si>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</si>
  <si>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</si>
  <si>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</si>
  <si>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</si>
  <si>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</si>
  <si>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</si>
  <si>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</si>
  <si>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</si>
  <si>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</si>
  <si>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</si>
  <si>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</si>
  <si>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</si>
  <si>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</si>
  <si>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</si>
  <si>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</si>
  <si>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</si>
  <si>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</si>
  <si>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</si>
  <si>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</si>
  <si>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</si>
  <si>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</si>
  <si>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</si>
  <si>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</si>
  <si>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</si>
  <si>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</si>
  <si>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</si>
  <si>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</si>
  <si>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</si>
  <si>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</si>
  <si>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</si>
  <si>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</si>
  <si>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</si>
  <si>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</si>
  <si>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</si>
  <si>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</si>
  <si>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</si>
  <si>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</si>
  <si>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</si>
  <si>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</si>
  <si>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</si>
  <si>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</si>
  <si>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</si>
  <si>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</si>
  <si>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</si>
  <si>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</si>
  <si>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</si>
  <si>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</si>
  <si>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</si>
  <si>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</si>
  <si>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</si>
  <si>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</si>
  <si>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</si>
  <si>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</si>
  <si>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</si>
  <si>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</si>
  <si>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</si>
  <si>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</si>
  <si>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</si>
  <si>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</si>
  <si>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</si>
  <si>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</si>
  <si>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</si>
  <si>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</si>
  <si>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</si>
  <si>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</si>
  <si>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</si>
  <si>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</si>
  <si>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</si>
  <si>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</si>
  <si>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</si>
  <si>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</si>
  <si>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</si>
  <si>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</si>
  <si>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</si>
  <si>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</si>
  <si>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</si>
  <si>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</si>
  <si>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</si>
  <si>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</si>
  <si>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</si>
  <si>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</si>
  <si>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</si>
  <si>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</si>
  <si>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</si>
  <si>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</si>
  <si>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</si>
  <si>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</si>
  <si>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</si>
  <si>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</si>
  <si>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</si>
  <si>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</si>
  <si>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</si>
  <si>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</si>
  <si>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</si>
  <si>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</si>
  <si>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</si>
  <si>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</si>
  <si>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</si>
  <si>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</si>
  <si>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</si>
  <si>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</si>
  <si>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</si>
  <si>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</si>
  <si>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</si>
  <si>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</si>
  <si>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</si>
  <si>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</si>
  <si>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</si>
  <si>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</si>
  <si>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</si>
  <si>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</si>
  <si>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</si>
  <si>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</si>
  <si>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</si>
  <si>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</si>
  <si>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</si>
  <si>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</si>
  <si>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</si>
  <si>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</si>
  <si>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</si>
  <si>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</si>
  <si>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</si>
  <si>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</si>
  <si>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</si>
  <si>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</si>
  <si>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</si>
  <si>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</si>
  <si>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</si>
  <si>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</si>
  <si>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</si>
  <si>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</si>
  <si>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</si>
  <si>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</si>
  <si>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</si>
  <si>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</si>
  <si>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</si>
  <si>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</si>
  <si>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</si>
  <si>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</si>
  <si>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</si>
  <si>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</si>
  <si>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</si>
  <si>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</si>
  <si>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</si>
  <si>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</si>
  <si>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</si>
  <si>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</si>
  <si>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</si>
  <si>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</si>
  <si>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</si>
  <si>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</si>
  <si>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</si>
  <si>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</si>
  <si>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</si>
  <si>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</si>
  <si>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</si>
  <si>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</si>
  <si>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</si>
  <si>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</si>
  <si>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</si>
  <si>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</si>
  <si>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</si>
  <si>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</si>
  <si>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</si>
  <si>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</si>
  <si>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</si>
  <si>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</si>
  <si>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</si>
  <si>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</si>
  <si>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</si>
  <si>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</si>
  <si>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</si>
  <si>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</si>
  <si>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</si>
  <si>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</si>
  <si>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</si>
  <si>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</si>
  <si>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</si>
  <si>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</si>
  <si>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</si>
  <si>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</si>
  <si>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</si>
  <si>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</si>
  <si>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</si>
  <si>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</si>
  <si>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</si>
  <si>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</si>
  <si>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</si>
  <si>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</si>
  <si>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</si>
  <si>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</si>
  <si>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</si>
  <si>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</si>
  <si>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</si>
  <si>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</si>
  <si>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</si>
  <si>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</si>
  <si>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</si>
  <si>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</si>
  <si>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</si>
  <si>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</si>
  <si>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</si>
  <si>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</si>
  <si>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</si>
  <si>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</si>
  <si>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</si>
  <si>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</si>
  <si>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</si>
  <si>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</si>
  <si>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</si>
  <si>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</si>
  <si>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</si>
  <si>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</si>
  <si>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</si>
  <si>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</si>
  <si>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</si>
  <si>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</si>
  <si>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</si>
  <si>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</si>
  <si>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</si>
  <si>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</si>
  <si>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</si>
  <si>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</si>
  <si>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</si>
  <si>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</si>
  <si>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</si>
  <si>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</si>
  <si>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</si>
  <si>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</si>
  <si>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</si>
  <si>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</si>
  <si>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</si>
  <si>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</si>
  <si>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</si>
  <si>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</si>
  <si>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</si>
  <si>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</si>
  <si>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</si>
  <si>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</si>
  <si>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</si>
  <si>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</si>
  <si>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</si>
  <si>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</si>
  <si>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</si>
  <si>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</si>
  <si>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</si>
  <si>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</si>
  <si>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</si>
  <si>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</si>
  <si>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</si>
  <si>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</si>
  <si>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</si>
  <si>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</si>
  <si>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</si>
  <si>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</si>
  <si>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</si>
  <si>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</si>
  <si>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</si>
  <si>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</si>
  <si>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</si>
  <si>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</si>
  <si>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</si>
  <si>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</si>
  <si>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</si>
  <si>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</si>
  <si>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</si>
  <si>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</si>
  <si>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</si>
  <si>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</si>
  <si>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</si>
  <si>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</si>
  <si>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</si>
  <si>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</si>
  <si>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</si>
  <si>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</si>
  <si>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</si>
  <si>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</si>
  <si>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</si>
  <si>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</si>
  <si>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</si>
  <si>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</si>
  <si>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</si>
  <si>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</si>
  <si>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</si>
  <si>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</si>
  <si>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</si>
  <si>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</si>
  <si>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</si>
  <si>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</si>
  <si>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</si>
  <si>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</si>
  <si>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</si>
  <si>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</si>
  <si>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</si>
  <si>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</si>
  <si>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</si>
  <si>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</si>
  <si>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</si>
  <si>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</si>
  <si>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</si>
  <si>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</si>
  <si>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</si>
  <si>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</si>
  <si>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</si>
  <si>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</si>
  <si>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</si>
  <si>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</si>
  <si>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</si>
  <si>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</si>
  <si>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</si>
  <si>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</si>
  <si>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</si>
  <si>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</si>
  <si>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</si>
  <si>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</si>
  <si>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</si>
  <si>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</si>
  <si>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</si>
  <si>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</si>
  <si>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</si>
  <si>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</si>
  <si>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</si>
  <si>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</si>
  <si>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</si>
  <si>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</si>
  <si>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</si>
  <si>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</si>
  <si>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</si>
  <si>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</si>
  <si>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</si>
  <si>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</si>
  <si>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</si>
  <si>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</si>
  <si>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</si>
  <si>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</si>
  <si>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</si>
  <si>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</si>
  <si>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</si>
  <si>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</si>
  <si>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</si>
  <si>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</si>
  <si>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</si>
  <si>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</si>
  <si>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</si>
  <si>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</si>
  <si>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</si>
  <si>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</si>
  <si>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</si>
  <si>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</si>
  <si>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</si>
  <si>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</si>
  <si>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</si>
  <si>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</si>
  <si>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</si>
  <si>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</si>
  <si>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</si>
  <si>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</si>
  <si>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</si>
  <si>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</si>
  <si>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</si>
  <si>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</si>
  <si>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</si>
  <si>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</si>
  <si>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</si>
  <si>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</si>
  <si>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</si>
  <si>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</si>
  <si>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</si>
  <si>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</si>
  <si>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</si>
  <si>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</si>
  <si>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</si>
  <si>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</si>
  <si>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</si>
  <si>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</si>
  <si>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</si>
  <si>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</si>
  <si>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</si>
  <si>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</si>
  <si>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</si>
  <si>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</si>
  <si>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</si>
  <si>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</si>
  <si>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</si>
  <si>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</si>
  <si>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</si>
  <si>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</si>
  <si>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</si>
  <si>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</si>
  <si>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</si>
  <si>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</si>
  <si>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</si>
  <si>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</si>
  <si>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</si>
  <si>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</si>
  <si>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</si>
  <si>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</si>
  <si>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</si>
  <si>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</si>
  <si>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</si>
  <si>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</si>
  <si>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</si>
  <si>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</si>
  <si>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</si>
  <si>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</si>
  <si>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</si>
  <si>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</si>
  <si>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</si>
  <si>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</si>
  <si>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</si>
  <si>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</si>
  <si>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</si>
  <si>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</si>
  <si>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</si>
  <si>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</si>
  <si>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</si>
  <si>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</si>
  <si>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</si>
  <si>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</si>
  <si>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</si>
  <si>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</si>
  <si>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</si>
  <si>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</si>
  <si>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</si>
  <si>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</si>
  <si>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</si>
  <si>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</si>
  <si>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</si>
  <si>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</si>
  <si>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</si>
  <si>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</si>
  <si>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</si>
  <si>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</si>
  <si>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</si>
  <si>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</si>
  <si>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</si>
  <si>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</si>
  <si>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</si>
  <si>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</si>
  <si>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</si>
  <si>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</si>
  <si>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</si>
  <si>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</si>
  <si>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</si>
  <si>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</si>
  <si>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</si>
  <si>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</si>
  <si>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</si>
  <si>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</si>
  <si>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</si>
  <si>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</si>
  <si>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</si>
  <si>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</si>
  <si>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</si>
  <si>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</si>
  <si>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</si>
  <si>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</si>
  <si>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</si>
  <si>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</si>
  <si>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</si>
  <si>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</si>
  <si>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</si>
  <si>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</si>
  <si>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</si>
  <si>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</si>
  <si>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</si>
  <si>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</si>
  <si>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</si>
  <si>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</si>
  <si>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</si>
  <si>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</si>
  <si>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</si>
  <si>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</si>
  <si>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</si>
  <si>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</si>
  <si>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</si>
  <si>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</si>
  <si>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</si>
  <si>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</si>
  <si>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</si>
  <si>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</si>
  <si>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</si>
  <si>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</si>
  <si>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</si>
  <si>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</si>
  <si>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</si>
  <si>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</si>
  <si>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</si>
  <si>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</si>
  <si>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</si>
  <si>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</si>
  <si>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</si>
  <si>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</si>
  <si>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</si>
  <si>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</si>
  <si>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</si>
  <si>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</si>
  <si>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</si>
  <si>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</si>
  <si>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</si>
  <si>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</si>
  <si>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</si>
  <si>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</si>
  <si>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</si>
  <si>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</si>
  <si>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</si>
  <si>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</si>
  <si>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</si>
  <si>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</si>
  <si>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</si>
  <si>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</si>
  <si>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</si>
  <si>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</si>
  <si>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</si>
  <si>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</si>
  <si>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</si>
  <si>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</si>
  <si>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</si>
  <si>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</si>
  <si>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</si>
  <si>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</si>
  <si>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</si>
  <si>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</si>
  <si>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</si>
  <si>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</si>
  <si>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</si>
  <si>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</si>
  <si>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</si>
  <si>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</si>
  <si>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</si>
  <si>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</si>
  <si>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</si>
  <si>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</si>
  <si>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</si>
  <si>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</si>
  <si>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</si>
  <si>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</si>
  <si>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</si>
  <si>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</si>
  <si>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</si>
  <si>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</si>
  <si>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</si>
  <si>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</si>
  <si>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</si>
  <si>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</si>
  <si>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</si>
  <si>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</si>
  <si>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</si>
  <si>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</si>
  <si>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</si>
  <si>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</si>
  <si>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</si>
  <si>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</si>
  <si>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</si>
  <si>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</si>
  <si>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</si>
  <si>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</si>
  <si>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</si>
  <si>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</si>
  <si>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</si>
  <si>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</si>
  <si>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</si>
  <si>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</si>
  <si>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</si>
  <si>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</si>
  <si>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</si>
  <si>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</si>
  <si>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</si>
  <si>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</si>
  <si>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</si>
  <si>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</si>
  <si>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</si>
  <si>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</si>
  <si>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</si>
  <si>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</si>
  <si>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</si>
  <si>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</si>
  <si>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</si>
  <si>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</si>
  <si>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</si>
  <si>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</si>
  <si>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</si>
  <si>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</si>
  <si>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</si>
  <si>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</si>
  <si>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</si>
  <si>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</si>
  <si>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</si>
  <si>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</si>
  <si>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</si>
  <si>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</si>
  <si>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</si>
  <si>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</si>
  <si>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</si>
  <si>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</si>
  <si>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</si>
  <si>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</si>
  <si>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</si>
  <si>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</si>
  <si>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</si>
  <si>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</si>
  <si>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</si>
  <si>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</si>
  <si>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</si>
  <si>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</si>
  <si>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</si>
  <si>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</si>
  <si>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</si>
  <si>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</si>
  <si>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</si>
  <si>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</si>
  <si>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</si>
  <si>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</si>
  <si>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</si>
  <si>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</si>
  <si>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</si>
  <si>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</si>
  <si>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</si>
  <si>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</si>
  <si>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</si>
  <si>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</si>
  <si>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</si>
  <si>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</si>
  <si>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</si>
  <si>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</si>
  <si>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</si>
  <si>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</si>
  <si>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</si>
  <si>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</si>
  <si>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</si>
  <si>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</si>
  <si>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</si>
  <si>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</si>
  <si>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</si>
  <si>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</si>
  <si>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</si>
  <si>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</si>
  <si>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</si>
  <si>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</si>
  <si>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</si>
  <si>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</si>
  <si>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</si>
  <si>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</si>
  <si>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</si>
  <si>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</si>
  <si>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</si>
  <si>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</si>
  <si>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</si>
  <si>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</si>
  <si>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</si>
  <si>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</si>
  <si>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</si>
  <si>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</si>
  <si>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</si>
  <si>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</si>
  <si>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</si>
  <si>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</si>
  <si>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</si>
  <si>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</si>
  <si>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</si>
  <si>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</si>
  <si>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</si>
  <si>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</si>
  <si>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</si>
  <si>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</si>
  <si>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</si>
  <si>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</si>
  <si>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</si>
  <si>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</si>
  <si>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</si>
  <si>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</si>
  <si>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</si>
  <si>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</si>
  <si>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</si>
  <si>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</si>
  <si>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</si>
  <si>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</si>
  <si>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</si>
  <si>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</si>
  <si>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</si>
  <si>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</si>
  <si>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</si>
  <si>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</si>
  <si>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</si>
  <si>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</si>
  <si>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</si>
  <si>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</si>
  <si>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</si>
  <si>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</si>
  <si>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</si>
  <si>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</si>
  <si>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</si>
  <si>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</si>
  <si>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</si>
  <si>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</si>
  <si>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</si>
  <si>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</si>
  <si>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</si>
  <si>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</si>
  <si>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</si>
  <si>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</si>
  <si>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</si>
  <si>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</si>
  <si>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</si>
  <si>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</si>
  <si>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</si>
  <si>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</si>
  <si>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</si>
  <si>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</si>
  <si>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</si>
  <si>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</si>
  <si>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</si>
  <si>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</si>
  <si>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</si>
  <si>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</si>
  <si>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</si>
  <si>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</si>
  <si>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</si>
  <si>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</si>
  <si>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</si>
  <si>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</si>
  <si>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</si>
  <si>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</si>
  <si>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</si>
  <si>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</si>
  <si>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</si>
  <si>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</si>
  <si>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</si>
  <si>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</si>
  <si>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</si>
  <si>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</si>
  <si>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</si>
  <si>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</si>
  <si>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</si>
  <si>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</si>
  <si>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</si>
  <si>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</si>
  <si>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</si>
  <si>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</si>
  <si>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</si>
  <si>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</si>
  <si>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</si>
  <si>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</si>
  <si>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</si>
  <si>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</si>
  <si>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</si>
  <si>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</si>
  <si>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</si>
  <si>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</si>
  <si>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</si>
  <si>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</si>
  <si>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</si>
  <si>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</si>
  <si>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</si>
  <si>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</si>
  <si>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</si>
  <si>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</si>
  <si>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</si>
  <si>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</si>
  <si>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</si>
  <si>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</si>
  <si>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</si>
  <si>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</si>
  <si>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</si>
  <si>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</si>
  <si>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</si>
  <si>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</si>
  <si>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</si>
  <si>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</si>
  <si>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</si>
  <si>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</si>
  <si>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</si>
  <si>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</si>
  <si>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</si>
  <si>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</si>
  <si>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</si>
  <si>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</si>
  <si>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</si>
  <si>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</si>
  <si>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</si>
  <si>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</si>
  <si>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</si>
  <si>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</si>
  <si>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</si>
  <si>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</si>
  <si>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</si>
  <si>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</si>
  <si>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</si>
  <si>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</si>
  <si>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</si>
  <si>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</si>
  <si>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</si>
  <si>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</si>
  <si>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</si>
  <si>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</si>
  <si>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</si>
  <si>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</si>
  <si>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</si>
  <si>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</si>
  <si>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</si>
  <si>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</si>
  <si>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</si>
  <si>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</si>
  <si>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</si>
  <si>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</si>
  <si>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</si>
  <si>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</si>
  <si>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</si>
  <si>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</si>
  <si>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</si>
  <si>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</si>
  <si>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</si>
  <si>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</si>
  <si>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</si>
  <si>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</si>
  <si>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</si>
  <si>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</si>
  <si>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</si>
  <si>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</si>
  <si>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</si>
  <si>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</si>
  <si>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</si>
  <si>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</si>
  <si>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</si>
  <si>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</si>
  <si>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</si>
  <si>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</si>
  <si>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</si>
  <si>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</si>
  <si>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</si>
  <si>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</si>
  <si>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</si>
  <si>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</si>
  <si>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</si>
  <si>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</si>
  <si>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</si>
  <si>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</si>
  <si>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</si>
  <si>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</si>
  <si>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</si>
  <si>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</si>
  <si>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</si>
  <si>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</si>
  <si>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</si>
  <si>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</si>
  <si>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</si>
  <si>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</si>
  <si>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</si>
  <si>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</si>
  <si>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</si>
  <si>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</si>
  <si>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</si>
  <si>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</si>
  <si>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</si>
  <si>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</si>
  <si>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</si>
  <si>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</si>
  <si>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</si>
  <si>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</si>
  <si>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</si>
  <si>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</si>
  <si>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</si>
  <si>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</si>
  <si>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</si>
  <si>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</si>
  <si>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</si>
  <si>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</si>
  <si>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</si>
  <si>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</si>
  <si>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</si>
  <si>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</si>
  <si>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</si>
  <si>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</si>
  <si>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</si>
  <si>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</si>
  <si>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</si>
  <si>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</si>
  <si>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</si>
  <si>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</si>
  <si>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</si>
  <si>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</si>
  <si>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</si>
  <si>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</si>
  <si>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</si>
  <si>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</si>
  <si>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</si>
  <si>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</si>
  <si>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</si>
  <si>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</si>
  <si>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</si>
  <si>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</si>
  <si>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</si>
  <si>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</si>
  <si>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</si>
  <si>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</si>
  <si>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</si>
  <si>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</si>
  <si>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</si>
  <si>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</si>
  <si>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</si>
  <si>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</si>
  <si>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</si>
  <si>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</si>
  <si>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</si>
  <si>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</si>
  <si>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</si>
  <si>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</si>
  <si>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</si>
  <si>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</si>
  <si>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</si>
  <si>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</si>
  <si>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</si>
  <si>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</si>
  <si>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</si>
  <si>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</si>
  <si>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</si>
  <si>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</si>
  <si>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</si>
  <si>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</si>
  <si>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</si>
  <si>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</si>
  <si>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</si>
  <si>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</si>
  <si>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</si>
  <si>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</si>
  <si>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</si>
  <si>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</si>
  <si>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</si>
  <si>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</si>
  <si>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</si>
  <si>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</si>
  <si>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</si>
  <si>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</si>
  <si>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</si>
  <si>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</si>
  <si>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</si>
  <si>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</si>
  <si>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</si>
  <si>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</si>
  <si>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</si>
  <si>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</si>
  <si>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</si>
  <si>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</si>
  <si>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</si>
  <si>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</si>
  <si>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</si>
  <si>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</si>
  <si>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</si>
  <si>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</si>
  <si>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</si>
  <si>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</si>
  <si>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</si>
  <si>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</si>
  <si>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</si>
  <si>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</si>
  <si>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</si>
  <si>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</si>
  <si>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</si>
  <si>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</si>
  <si>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</si>
  <si>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</si>
  <si>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</si>
  <si>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</si>
  <si>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</si>
  <si>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</si>
  <si>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</si>
  <si>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</si>
  <si>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</si>
  <si>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</si>
  <si>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</si>
  <si>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</si>
  <si>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</si>
  <si>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</si>
  <si>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</si>
  <si>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</si>
  <si>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</si>
  <si>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</si>
  <si>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</si>
  <si>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</si>
  <si>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</si>
  <si>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</si>
  <si>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</si>
  <si>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</si>
  <si>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</si>
  <si>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</si>
  <si>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</si>
  <si>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</si>
  <si>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</si>
  <si>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</si>
  <si>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</si>
  <si>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</si>
  <si>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</si>
  <si>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</si>
  <si>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</si>
  <si>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</si>
  <si>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</si>
  <si>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</si>
  <si>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</si>
  <si>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</si>
  <si>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</si>
  <si>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</si>
  <si>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</si>
  <si>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</si>
  <si>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</si>
  <si>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</si>
  <si>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</si>
  <si>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</si>
  <si>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</si>
  <si>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</si>
  <si>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</si>
  <si>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</si>
  <si>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</si>
  <si>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</si>
  <si>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</si>
  <si>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</si>
  <si>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</si>
  <si>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</si>
  <si>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</si>
  <si>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</si>
  <si>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</si>
  <si>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</si>
  <si>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</si>
  <si>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</si>
  <si>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</si>
  <si>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</si>
  <si>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</si>
  <si>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</si>
  <si>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</si>
  <si>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</si>
  <si>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</si>
  <si>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</si>
  <si>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</si>
  <si>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</si>
  <si>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</si>
  <si>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</si>
  <si>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</si>
  <si>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</si>
  <si>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</si>
  <si>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</si>
  <si>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</si>
  <si>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</si>
  <si>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</si>
  <si>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</si>
  <si>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</si>
  <si>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</si>
  <si>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</si>
  <si>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</si>
  <si>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</si>
  <si>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</si>
  <si>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</si>
  <si>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</si>
  <si>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</si>
  <si>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</si>
  <si>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</si>
  <si>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</si>
  <si>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</si>
  <si>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</si>
  <si>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</si>
  <si>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</si>
  <si>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</si>
  <si>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</si>
  <si>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</si>
  <si>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</si>
  <si>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</si>
  <si>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</si>
  <si>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</si>
  <si>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</si>
  <si>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</si>
  <si>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</si>
  <si>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</si>
  <si>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</si>
  <si>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</si>
  <si>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</si>
  <si>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</si>
  <si>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</si>
  <si>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</si>
  <si>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</si>
  <si>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</si>
  <si>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</si>
  <si>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</si>
  <si>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</si>
  <si>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</si>
  <si>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</si>
  <si>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</si>
  <si>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</si>
  <si>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</si>
  <si>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</si>
  <si>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</si>
  <si>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</si>
  <si>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</si>
  <si>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</si>
  <si>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</si>
  <si>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</si>
  <si>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</si>
  <si>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</si>
  <si>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</si>
  <si>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</si>
  <si>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</si>
  <si>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</si>
  <si>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</si>
  <si>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</si>
  <si>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</si>
  <si>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</si>
  <si>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</si>
  <si>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</si>
  <si>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</si>
  <si>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</si>
  <si>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</si>
  <si>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</si>
  <si>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</si>
  <si>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</si>
  <si>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</si>
  <si>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</si>
  <si>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</si>
  <si>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</si>
  <si>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</si>
  <si>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</si>
  <si>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</si>
  <si>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</si>
  <si>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</si>
  <si>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</si>
  <si>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</si>
  <si>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</si>
  <si>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</si>
  <si>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</si>
  <si>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</si>
  <si>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</si>
  <si>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</si>
  <si>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</si>
  <si>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</si>
  <si>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</si>
  <si>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</si>
  <si>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</si>
  <si>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</si>
  <si>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</si>
  <si>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</si>
  <si>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</si>
  <si>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</si>
  <si>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</si>
  <si>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</si>
  <si>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</si>
  <si>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</si>
  <si>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</si>
  <si>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</si>
  <si>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</si>
  <si>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</si>
  <si>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</si>
  <si>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</si>
  <si>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</si>
  <si>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</si>
  <si>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</si>
  <si>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</si>
  <si>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</si>
  <si>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</si>
  <si>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</si>
  <si>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</si>
  <si>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</si>
  <si>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</si>
  <si>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</si>
  <si>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</si>
  <si>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</si>
  <si>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</si>
  <si>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</si>
  <si>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</si>
  <si>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</si>
  <si>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</si>
  <si>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</si>
  <si>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</si>
  <si>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</si>
  <si>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</si>
  <si>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</si>
  <si>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</si>
  <si>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</si>
  <si>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</si>
  <si>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</si>
  <si>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</si>
  <si>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</si>
  <si>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</si>
  <si>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</si>
  <si>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</si>
  <si>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</si>
  <si>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</si>
  <si>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</si>
  <si>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</si>
  <si>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</si>
  <si>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</si>
  <si>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</si>
  <si>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</si>
  <si>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</si>
  <si>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</si>
  <si>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</si>
  <si>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</si>
  <si>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</si>
  <si>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</si>
  <si>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</si>
  <si>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</si>
  <si>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</si>
  <si>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</si>
  <si>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</si>
  <si>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</si>
  <si>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</si>
  <si>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</si>
  <si>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</si>
  <si>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</si>
  <si>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</si>
  <si>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</si>
  <si>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</si>
  <si>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</si>
  <si>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</si>
  <si>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</si>
  <si>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</si>
  <si>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</si>
  <si>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</si>
  <si>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</si>
  <si>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</si>
  <si>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</si>
  <si>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</si>
  <si>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</si>
  <si>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</si>
  <si>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</si>
  <si>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</si>
  <si>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</si>
  <si>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</si>
  <si>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</si>
  <si>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</si>
  <si>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</si>
  <si>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</si>
  <si>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</si>
  <si>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</si>
  <si>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</si>
  <si>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</si>
  <si>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</si>
  <si>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</si>
  <si>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</si>
  <si>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</si>
  <si>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</si>
  <si>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</si>
  <si>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</si>
  <si>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</si>
  <si>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</si>
  <si>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</si>
  <si>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</si>
  <si>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</si>
  <si>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</si>
  <si>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</si>
  <si>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</si>
  <si>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</si>
  <si>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</si>
  <si>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</si>
  <si>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</si>
  <si>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</si>
  <si>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</si>
  <si>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</si>
  <si>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</si>
  <si>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</si>
  <si>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</si>
  <si>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</si>
  <si>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</si>
  <si>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</si>
  <si>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</si>
  <si>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</si>
  <si>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</si>
  <si>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</si>
  <si>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</si>
  <si>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</si>
  <si>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</si>
  <si>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</si>
  <si>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</si>
  <si>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</si>
  <si>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</si>
  <si>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</si>
  <si>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</si>
  <si>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</si>
  <si>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</si>
  <si>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</si>
  <si>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</si>
  <si>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</si>
  <si>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</si>
  <si>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</si>
  <si>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</si>
  <si>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</si>
  <si>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</si>
  <si>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</si>
  <si>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</si>
  <si>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</si>
  <si>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</si>
  <si>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</si>
  <si>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</si>
  <si>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</si>
  <si>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</si>
  <si>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</si>
  <si>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</si>
  <si>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</si>
  <si>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</si>
  <si>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</si>
  <si>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</si>
  <si>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</si>
  <si>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</si>
  <si>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</si>
  <si>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</si>
  <si>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</si>
  <si>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</si>
  <si>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</si>
  <si>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</si>
  <si>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</si>
  <si>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</si>
  <si>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</si>
  <si>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</si>
  <si>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</si>
  <si>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</si>
  <si>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</si>
  <si>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</si>
  <si>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</si>
  <si>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</si>
  <si>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</si>
  <si>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</si>
  <si>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</si>
  <si>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</si>
  <si>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</si>
  <si>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</si>
  <si>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</si>
  <si>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</si>
  <si>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</si>
  <si>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</si>
  <si>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</si>
  <si>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</si>
  <si>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</si>
  <si>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</si>
  <si>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</si>
  <si>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</si>
  <si>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</si>
  <si>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</si>
  <si>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</si>
  <si>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</si>
  <si>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</si>
  <si>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</si>
  <si>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</si>
  <si>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</si>
  <si>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</si>
  <si>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</si>
  <si>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</si>
  <si>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</si>
  <si>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</si>
  <si>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</si>
  <si>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</si>
  <si>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</si>
  <si>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</si>
  <si>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</si>
  <si>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</si>
  <si>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</si>
  <si>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</si>
  <si>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</si>
  <si>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</si>
  <si>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</si>
  <si>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</si>
  <si>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</si>
  <si>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</si>
  <si>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</si>
  <si>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</si>
  <si>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</si>
  <si>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</si>
  <si>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</si>
  <si>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</si>
  <si>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</si>
  <si>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</si>
  <si>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</si>
  <si>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</si>
  <si>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</si>
  <si>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</si>
  <si>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</si>
  <si>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</si>
  <si>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</si>
  <si>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</si>
  <si>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</si>
  <si>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</si>
  <si>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</si>
  <si>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</si>
  <si>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</si>
  <si>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</si>
  <si>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</si>
  <si>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</si>
  <si>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</si>
  <si>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</si>
  <si>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</si>
  <si>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</si>
  <si>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</si>
  <si>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</si>
  <si>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</si>
  <si>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</si>
  <si>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</si>
  <si>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</si>
  <si>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</si>
  <si>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</si>
  <si>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</si>
  <si>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</si>
  <si>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</si>
  <si>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</si>
  <si>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</si>
  <si>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</si>
  <si>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</si>
  <si>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</si>
  <si>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</si>
  <si>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</si>
  <si>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</si>
  <si>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</si>
  <si>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</si>
  <si>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</si>
  <si>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</si>
  <si>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</si>
  <si>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</si>
  <si>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</si>
  <si>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</si>
  <si>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</si>
  <si>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</si>
  <si>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</si>
  <si>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</si>
  <si>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</si>
  <si>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</si>
  <si>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</si>
  <si>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</si>
  <si>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</si>
  <si>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</si>
  <si>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</si>
  <si>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</si>
  <si>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</si>
  <si>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</si>
  <si>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</si>
  <si>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</si>
  <si>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</si>
  <si>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</si>
  <si>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</si>
  <si>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</si>
  <si>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</si>
  <si>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</si>
  <si>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</si>
  <si>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</si>
  <si>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</si>
  <si>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</si>
  <si>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</si>
  <si>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</si>
  <si>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</si>
  <si>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</si>
  <si>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</si>
  <si>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</si>
  <si>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</si>
  <si>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</si>
  <si>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</si>
  <si>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</si>
  <si>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</si>
  <si>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</si>
  <si>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</si>
  <si>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</si>
  <si>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</si>
  <si>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</si>
  <si>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</si>
  <si>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</si>
  <si>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</si>
  <si>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</si>
  <si>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</si>
  <si>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</si>
  <si>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</si>
  <si>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</si>
  <si>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</si>
  <si>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</si>
  <si>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</si>
  <si>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</si>
  <si>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</si>
  <si>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</si>
  <si>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</si>
  <si>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</si>
  <si>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</si>
  <si>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</si>
  <si>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</si>
  <si>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</si>
  <si>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</si>
  <si>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</si>
  <si>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</si>
  <si>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</si>
  <si>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</si>
  <si>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</si>
  <si>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</si>
  <si>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</si>
  <si>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</si>
  <si>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</si>
  <si>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</si>
  <si>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</si>
  <si>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</si>
  <si>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</si>
  <si>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</si>
  <si>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</si>
  <si>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</si>
  <si>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</si>
  <si>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</si>
  <si>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</si>
  <si>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</si>
  <si>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</si>
  <si>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</si>
  <si>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</si>
  <si>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</si>
  <si>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</si>
  <si>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</si>
  <si>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</si>
  <si>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</si>
  <si>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</si>
  <si>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</si>
  <si>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</si>
  <si>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</si>
  <si>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</si>
  <si>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</si>
  <si>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</si>
  <si>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</si>
  <si>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</si>
  <si>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</si>
  <si>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</si>
  <si>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</si>
  <si>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</si>
  <si>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</si>
  <si>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</si>
  <si>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</si>
  <si>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</si>
  <si>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</si>
  <si>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</si>
  <si>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</si>
  <si>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</si>
  <si>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</si>
  <si>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</si>
  <si>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</si>
  <si>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</si>
  <si>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</si>
  <si>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</si>
  <si>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</si>
  <si>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</si>
  <si>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</si>
  <si>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</si>
  <si>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</si>
  <si>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</si>
  <si>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</si>
  <si>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</si>
  <si>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</si>
  <si>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</si>
  <si>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</si>
  <si>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</si>
  <si>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</si>
  <si>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</si>
  <si>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</si>
  <si>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</si>
  <si>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</si>
  <si>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</si>
  <si>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</si>
  <si>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</si>
  <si>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</si>
  <si>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</si>
  <si>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</si>
  <si>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</si>
  <si>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</si>
  <si>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</si>
  <si>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</si>
  <si>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</si>
  <si>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</si>
  <si>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</si>
  <si>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</si>
  <si>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</si>
  <si>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</si>
  <si>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</si>
  <si>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</si>
  <si>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</si>
  <si>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</si>
  <si>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</si>
  <si>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</si>
  <si>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</si>
  <si>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</si>
  <si>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</si>
  <si>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</si>
  <si>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</si>
  <si>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</si>
  <si>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</si>
  <si>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</si>
  <si>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</si>
  <si>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</si>
  <si>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</si>
  <si>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</si>
  <si>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</si>
  <si>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</si>
  <si>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</si>
  <si>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</si>
  <si>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</si>
  <si>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</si>
  <si>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</si>
  <si>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</si>
  <si>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</si>
  <si>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</si>
  <si>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</si>
  <si>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</si>
  <si>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</si>
  <si>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</si>
  <si>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</si>
  <si>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</si>
  <si>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</si>
  <si>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</si>
  <si>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</si>
  <si>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</si>
  <si>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</si>
  <si>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</si>
  <si>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</si>
  <si>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</si>
  <si>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</si>
  <si>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</si>
  <si>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</si>
  <si>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</si>
  <si>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</si>
  <si>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</si>
  <si>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</si>
  <si>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</si>
  <si>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</si>
  <si>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</si>
  <si>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</si>
  <si>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</si>
  <si>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</si>
  <si>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</si>
  <si>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</si>
  <si>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</si>
  <si>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</si>
  <si>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</si>
  <si>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</si>
  <si>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</si>
  <si>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</si>
  <si>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</si>
  <si>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</si>
  <si>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</si>
  <si>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</si>
  <si>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</si>
  <si>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</si>
  <si>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</si>
  <si>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</si>
  <si>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</si>
  <si>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</si>
  <si>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</si>
  <si>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</si>
  <si>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</si>
  <si>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</si>
  <si>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</si>
  <si>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</si>
  <si>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</si>
  <si>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</si>
  <si>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</si>
  <si>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</si>
  <si>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</si>
  <si>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</si>
  <si>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</si>
  <si>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</si>
  <si>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</si>
  <si>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</si>
  <si>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</si>
  <si>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</si>
  <si>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</si>
  <si>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</si>
  <si>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</si>
  <si>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</si>
  <si>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</si>
  <si>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</si>
  <si>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</si>
  <si>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</si>
  <si>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</si>
  <si>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</si>
  <si>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</si>
  <si>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</si>
  <si>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</si>
  <si>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</si>
  <si>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</si>
  <si>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</si>
  <si>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</si>
  <si>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</si>
  <si>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</si>
  <si>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</si>
  <si>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</si>
  <si>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</si>
  <si>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</si>
  <si>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</si>
  <si>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</si>
  <si>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</si>
  <si>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</si>
  <si>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</si>
  <si>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</si>
  <si>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</si>
  <si>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</si>
  <si>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</si>
  <si>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</si>
  <si>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</si>
  <si>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</si>
  <si>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</si>
  <si>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</si>
  <si>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</si>
  <si>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</si>
  <si>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</si>
  <si>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</si>
  <si>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</si>
  <si>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</si>
  <si>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</si>
  <si>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</si>
  <si>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</si>
  <si>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</si>
  <si>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</si>
  <si>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</si>
  <si>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</si>
  <si>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</si>
  <si>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</si>
  <si>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</si>
  <si>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</si>
  <si>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</si>
  <si>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</si>
  <si>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</si>
  <si>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</si>
  <si>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</si>
  <si>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</si>
  <si>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</si>
  <si>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</si>
  <si>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</si>
  <si>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</si>
  <si>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</si>
  <si>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</si>
  <si>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</si>
  <si>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</si>
  <si>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</si>
  <si>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</si>
  <si>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</si>
  <si>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</si>
  <si>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</si>
  <si>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</si>
  <si>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</si>
  <si>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</si>
  <si>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</si>
  <si>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</si>
  <si>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</si>
  <si>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</si>
  <si>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</si>
  <si>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</si>
  <si>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</si>
  <si>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</si>
  <si>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</si>
  <si>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</si>
  <si>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</si>
  <si>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</si>
  <si>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</si>
  <si>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</si>
  <si>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</si>
  <si>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</si>
  <si>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</si>
  <si>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</si>
  <si>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</si>
  <si>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</si>
  <si>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</si>
  <si>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</si>
  <si>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</si>
  <si>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</si>
  <si>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</si>
  <si>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</si>
  <si>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</si>
  <si>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</si>
  <si>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</si>
  <si>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</si>
  <si>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</si>
  <si>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</si>
  <si>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</si>
  <si>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</si>
  <si>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</si>
  <si>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</si>
  <si>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</si>
  <si>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</si>
  <si>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</si>
  <si>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</si>
  <si>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</si>
  <si>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</si>
  <si>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</si>
  <si>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</si>
  <si>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</si>
  <si>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</si>
  <si>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</si>
  <si>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</si>
  <si>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</si>
  <si>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</si>
  <si>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</si>
  <si>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</si>
  <si>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</si>
  <si>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</si>
  <si>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</si>
  <si>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</si>
  <si>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</si>
  <si>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</si>
  <si>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</si>
  <si>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</si>
  <si>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</si>
  <si>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</si>
  <si>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</si>
  <si>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</si>
  <si>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</si>
  <si>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</si>
  <si>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</si>
  <si>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</si>
  <si>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</si>
  <si>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</si>
  <si>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</si>
  <si>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</si>
  <si>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</si>
  <si>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</si>
  <si>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</si>
  <si>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</si>
  <si>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</si>
  <si>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</si>
  <si>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</si>
  <si>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</si>
  <si>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</si>
  <si>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</si>
  <si>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</si>
  <si>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</si>
  <si>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</si>
  <si>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</si>
  <si>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</si>
  <si>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</si>
  <si>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</si>
  <si>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</si>
  <si>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</si>
  <si>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</si>
  <si>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</si>
  <si>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</si>
  <si>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</si>
  <si>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</si>
  <si>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</si>
  <si>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</si>
  <si>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</si>
  <si>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</si>
  <si>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</si>
  <si>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</si>
  <si>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</si>
  <si>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</si>
  <si>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</si>
  <si>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</si>
  <si>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</si>
  <si>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</si>
  <si>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</si>
  <si>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</si>
  <si>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</si>
  <si>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</si>
  <si>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</si>
  <si>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</si>
  <si>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</si>
  <si>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</si>
  <si>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</si>
  <si>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</si>
  <si>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</si>
  <si>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</si>
  <si>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</si>
  <si>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</si>
  <si>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</si>
  <si>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</si>
  <si>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</si>
  <si>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</si>
  <si>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</si>
  <si>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</si>
  <si>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</si>
  <si>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</si>
  <si>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</si>
  <si>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</si>
  <si>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</si>
  <si>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</si>
  <si>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</si>
  <si>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</si>
  <si>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</si>
  <si>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</si>
  <si>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</si>
  <si>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</si>
  <si>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</si>
  <si>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</si>
  <si>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</si>
  <si>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</si>
  <si>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</si>
  <si>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</si>
  <si>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</si>
  <si>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</si>
  <si>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</si>
  <si>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</si>
  <si>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</si>
  <si>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</si>
  <si>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</si>
  <si>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</si>
  <si>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</si>
  <si>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</si>
  <si>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</si>
  <si>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</si>
  <si>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</si>
  <si>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</si>
  <si>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</si>
  <si>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</si>
  <si>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</si>
  <si>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</si>
  <si>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</si>
  <si>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</si>
  <si>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</si>
  <si>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</si>
  <si>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</si>
  <si>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</si>
  <si>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</si>
  <si>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</si>
  <si>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</si>
  <si>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</si>
  <si>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</si>
  <si>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</si>
  <si>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</si>
  <si>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</si>
  <si>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</si>
  <si>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</si>
  <si>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</si>
  <si>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</si>
  <si>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</si>
  <si>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</si>
  <si>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</si>
  <si>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</si>
  <si>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</si>
  <si>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</si>
  <si>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</si>
  <si>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</si>
  <si>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</si>
  <si>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</si>
  <si>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</si>
  <si>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</si>
  <si>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</si>
  <si>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</si>
  <si>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</si>
  <si>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</si>
  <si>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</si>
  <si>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</si>
  <si>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</si>
  <si>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</si>
  <si>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</si>
  <si>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</si>
  <si>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</si>
  <si>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</si>
  <si>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</si>
  <si>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</si>
  <si>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</si>
  <si>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</si>
  <si>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</si>
  <si>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</si>
  <si>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</si>
  <si>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</si>
  <si>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</si>
  <si>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</si>
  <si>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</si>
  <si>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</si>
  <si>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</si>
  <si>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</si>
  <si>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</si>
  <si>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</si>
  <si>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</si>
  <si>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</si>
  <si>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</si>
  <si>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</si>
  <si>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</si>
  <si>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</si>
  <si>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</si>
  <si>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</si>
  <si>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</si>
  <si>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</si>
  <si>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</si>
  <si>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</si>
  <si>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</si>
  <si>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</si>
  <si>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</si>
  <si>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</si>
  <si>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</si>
  <si>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</si>
  <si>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</si>
  <si>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</si>
  <si>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</si>
  <si>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</si>
  <si>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</si>
  <si>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</si>
  <si>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</si>
  <si>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</si>
  <si>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</si>
  <si>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</si>
  <si>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</si>
  <si>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</si>
  <si>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</si>
  <si>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</si>
  <si>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</si>
  <si>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</si>
  <si>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</si>
  <si>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</si>
  <si>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</si>
  <si>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</si>
  <si>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</si>
  <si>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</si>
  <si>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</si>
  <si>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</si>
  <si>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</si>
  <si>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</si>
  <si>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</si>
  <si>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</si>
  <si>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</si>
  <si>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</si>
  <si>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</si>
  <si>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</si>
  <si>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</si>
  <si>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</si>
  <si>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</si>
  <si>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</si>
  <si>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</si>
  <si>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</si>
  <si>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</si>
  <si>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</si>
  <si>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</si>
  <si>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</si>
  <si>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</si>
  <si>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</si>
  <si>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</si>
  <si>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</si>
  <si>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</si>
  <si>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</si>
  <si>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</si>
  <si>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</si>
  <si>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</si>
  <si>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</si>
  <si>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</si>
  <si>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</si>
  <si>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</si>
  <si>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</si>
  <si>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</si>
  <si>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</si>
  <si>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</si>
  <si>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</si>
  <si>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</si>
  <si>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</si>
  <si>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</si>
  <si>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</si>
  <si>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</si>
  <si>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</si>
  <si>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</si>
  <si>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</si>
  <si>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</si>
  <si>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</si>
  <si>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</si>
  <si>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</si>
  <si>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</si>
  <si>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</si>
  <si>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</si>
  <si>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</si>
  <si>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</si>
  <si>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</si>
  <si>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</si>
  <si>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</si>
  <si>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</si>
  <si>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</si>
  <si>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</si>
  <si>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</si>
  <si>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</si>
  <si>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</si>
  <si>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</si>
  <si>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</si>
  <si>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</si>
  <si>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</si>
  <si>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</si>
  <si>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</si>
  <si>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</si>
  <si>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</si>
  <si>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</si>
  <si>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</si>
  <si>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</si>
  <si>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</si>
  <si>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</si>
  <si>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</si>
  <si>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</si>
  <si>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</si>
  <si>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</si>
  <si>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</si>
  <si>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</si>
  <si>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</si>
  <si>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</si>
  <si>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</si>
  <si>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</si>
  <si>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</si>
  <si>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</si>
  <si>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</si>
  <si>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</si>
  <si>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</si>
  <si>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</si>
  <si>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</si>
  <si>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</si>
  <si>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</si>
  <si>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</si>
  <si>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</si>
  <si>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</si>
  <si>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</si>
  <si>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</si>
  <si>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</si>
  <si>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</si>
  <si>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</si>
  <si>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</si>
  <si>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</si>
  <si>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</si>
  <si>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</si>
  <si>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</si>
  <si>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</si>
  <si>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</si>
  <si>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</si>
  <si>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</si>
  <si>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</si>
  <si>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</si>
  <si>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</si>
  <si>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</si>
  <si>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</si>
  <si>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</si>
  <si>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</si>
  <si>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</si>
  <si>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</si>
  <si>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</si>
  <si>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</si>
  <si>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</si>
  <si>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</si>
  <si>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</si>
  <si>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</si>
  <si>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</si>
  <si>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</si>
  <si>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</si>
  <si>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</si>
  <si>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</si>
  <si>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</si>
  <si>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</si>
  <si>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</si>
  <si>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</si>
  <si>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</si>
  <si>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</si>
  <si>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</si>
  <si>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</si>
  <si>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</si>
  <si>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</si>
  <si>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</si>
  <si>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</si>
  <si>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</si>
  <si>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</si>
  <si>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</si>
  <si>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</si>
  <si>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</si>
  <si>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</si>
  <si>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</si>
  <si>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</si>
  <si>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</si>
  <si>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</si>
  <si>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</si>
  <si>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</si>
  <si>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</si>
  <si>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</si>
  <si>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</si>
  <si>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</si>
  <si>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</si>
  <si>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</si>
  <si>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</si>
  <si>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</si>
  <si>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</si>
  <si>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</si>
  <si>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</si>
  <si>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</si>
  <si>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</si>
  <si>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</si>
  <si>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</si>
  <si>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</si>
  <si>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</si>
  <si>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</si>
  <si>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</si>
  <si>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</si>
  <si>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</si>
  <si>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</si>
  <si>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</si>
  <si>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</si>
  <si>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</si>
  <si>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</si>
  <si>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</si>
  <si>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</si>
  <si>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</si>
  <si>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</si>
  <si>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</si>
  <si>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</si>
  <si>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</si>
  <si>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</si>
  <si>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</si>
  <si>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</si>
  <si>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</si>
  <si>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</si>
  <si>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</si>
  <si>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</si>
  <si>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</si>
  <si>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</si>
  <si>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</si>
  <si>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</si>
  <si>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</si>
  <si>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</si>
  <si>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</si>
  <si>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</si>
  <si>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</si>
  <si>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</si>
  <si>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</si>
  <si>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</si>
  <si>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</si>
  <si>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</si>
  <si>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</si>
  <si>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</si>
  <si>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</si>
  <si>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</si>
  <si>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</si>
  <si>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</si>
  <si>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</si>
  <si>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</si>
  <si>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</si>
  <si>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</si>
  <si>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</si>
  <si>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</si>
  <si>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</si>
  <si>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</si>
  <si>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</si>
  <si>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</si>
  <si>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</si>
  <si>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</si>
  <si>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</si>
  <si>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</si>
  <si>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</si>
  <si>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</si>
  <si>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</si>
  <si>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</si>
  <si>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</si>
  <si>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</si>
  <si>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</si>
  <si>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</si>
  <si>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</si>
  <si>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</si>
  <si>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</si>
  <si>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</si>
  <si>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</si>
  <si>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</si>
  <si>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</si>
  <si>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</si>
  <si>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</si>
  <si>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</si>
  <si>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</si>
  <si>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</si>
  <si>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</si>
  <si>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</si>
  <si>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</si>
  <si>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</si>
  <si>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</si>
  <si>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</si>
  <si>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</si>
  <si>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</si>
  <si>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</si>
  <si>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</si>
  <si>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</si>
  <si>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</si>
  <si>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</si>
  <si>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</si>
  <si>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</si>
  <si>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</si>
  <si>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</si>
  <si>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</si>
  <si>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</si>
  <si>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</si>
  <si>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</si>
  <si>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</si>
  <si>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</si>
  <si>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</si>
  <si>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</si>
  <si>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</si>
  <si>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</si>
  <si>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</si>
  <si>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</si>
  <si>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</si>
  <si>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</si>
  <si>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</si>
  <si>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</si>
  <si>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</si>
  <si>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</si>
  <si>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</si>
  <si>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</si>
  <si>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</si>
  <si>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</si>
  <si>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</si>
  <si>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</si>
  <si>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</si>
  <si>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</si>
  <si>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</si>
  <si>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</si>
  <si>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</si>
  <si>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</si>
  <si>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</si>
  <si>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</si>
  <si>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</si>
  <si>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</si>
  <si>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</si>
  <si>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</si>
  <si>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</si>
  <si>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</si>
  <si>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</si>
  <si>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</si>
  <si>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</si>
  <si>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</si>
  <si>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</si>
  <si>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</si>
  <si>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</si>
  <si>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</si>
  <si>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</si>
  <si>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</si>
  <si>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</si>
  <si>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</si>
  <si>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</si>
  <si>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</si>
  <si>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</si>
  <si>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</si>
  <si>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</si>
  <si>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</si>
  <si>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</si>
  <si>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</si>
  <si>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</si>
  <si>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</si>
  <si>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</si>
  <si>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</si>
  <si>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</si>
  <si>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</si>
  <si>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</si>
  <si>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</si>
  <si>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</si>
  <si>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</si>
  <si>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</si>
  <si>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</si>
  <si>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</si>
  <si>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</si>
  <si>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</si>
  <si>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</si>
  <si>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</si>
  <si>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</si>
  <si>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</si>
  <si>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</si>
  <si>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</si>
  <si>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</si>
  <si>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</si>
  <si>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</si>
  <si>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</si>
  <si>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</si>
  <si>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</si>
  <si>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</si>
  <si>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</si>
  <si>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</si>
  <si>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</si>
  <si>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</si>
  <si>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</si>
  <si>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</si>
  <si>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</si>
  <si>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</si>
  <si>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</si>
  <si>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</si>
  <si>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</si>
  <si>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</si>
  <si>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</si>
  <si>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</si>
  <si>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</si>
  <si>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</si>
  <si>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</si>
  <si>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</si>
  <si>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</si>
  <si>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</si>
  <si>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</si>
  <si>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</si>
  <si>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</si>
  <si>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</si>
  <si>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</si>
  <si>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</si>
  <si>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</si>
  <si>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</si>
  <si>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</si>
  <si>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</si>
  <si>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</si>
  <si>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</si>
  <si>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</si>
  <si>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</si>
  <si>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</si>
  <si>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</si>
  <si>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</si>
  <si>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</si>
  <si>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</si>
  <si>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</si>
  <si>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</si>
  <si>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</si>
  <si>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</si>
  <si>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</si>
  <si>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</si>
  <si>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</si>
  <si>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</si>
  <si>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</si>
  <si>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</si>
  <si>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</si>
  <si>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</si>
  <si>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</si>
  <si>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</si>
  <si>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</si>
  <si>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</si>
  <si>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</si>
  <si>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</si>
  <si>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</si>
  <si>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</si>
  <si>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</si>
  <si>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</si>
  <si>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</si>
  <si>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</si>
  <si>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</si>
  <si>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</si>
  <si>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</si>
  <si>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</si>
  <si>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</si>
  <si>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</si>
  <si>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</si>
  <si>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</si>
  <si>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</si>
  <si>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</si>
  <si>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</si>
  <si>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</si>
  <si>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</si>
  <si>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</si>
  <si>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</si>
  <si>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</si>
  <si>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</si>
  <si>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</si>
  <si>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</si>
  <si>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</si>
  <si>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</si>
  <si>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</si>
  <si>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</si>
  <si>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</si>
  <si>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</si>
  <si>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</si>
  <si>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</si>
  <si>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</si>
  <si>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</si>
  <si>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</si>
  <si>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</si>
  <si>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</si>
  <si>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</si>
  <si>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</si>
  <si>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</si>
  <si>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</si>
  <si>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</si>
  <si>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</si>
  <si>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</si>
  <si>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</si>
  <si>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</si>
  <si>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</si>
  <si>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</si>
  <si>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</si>
  <si>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</si>
  <si>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</si>
  <si>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</si>
  <si>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</si>
  <si>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</si>
  <si>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</si>
  <si>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</si>
  <si>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</si>
  <si>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</si>
  <si>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</si>
  <si>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</si>
  <si>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</si>
  <si>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</si>
  <si>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</si>
  <si>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</si>
  <si>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</si>
  <si>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</si>
  <si>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</si>
  <si>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</si>
  <si>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</si>
  <si>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</si>
  <si>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</si>
  <si>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</si>
  <si>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</si>
  <si>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</si>
  <si>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</si>
  <si>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</si>
  <si>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</si>
  <si>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</si>
  <si>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</si>
  <si>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</si>
  <si>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</si>
  <si>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</si>
  <si>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</si>
  <si>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</si>
  <si>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</si>
  <si>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</si>
  <si>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</si>
  <si>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</si>
  <si>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</si>
  <si>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</si>
  <si>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</si>
  <si>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</si>
  <si>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</si>
  <si>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</si>
  <si>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</si>
  <si>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</si>
  <si>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</si>
  <si>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</si>
  <si>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</si>
  <si>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</si>
  <si>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</si>
  <si>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</si>
  <si>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</si>
  <si>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</si>
  <si>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</si>
  <si>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</si>
  <si>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</si>
  <si>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</si>
  <si>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</si>
  <si>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</si>
  <si>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</si>
  <si>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</si>
  <si>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</si>
  <si>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</si>
  <si>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</si>
  <si>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</si>
  <si>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</si>
  <si>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</si>
  <si>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</si>
  <si>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</si>
  <si>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</si>
  <si>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</si>
  <si>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</si>
  <si>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</si>
  <si>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</si>
  <si>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</si>
  <si>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</si>
  <si>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</si>
  <si>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</si>
  <si>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</si>
  <si>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</si>
  <si>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</si>
  <si>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</si>
  <si>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</si>
  <si>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</si>
  <si>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</si>
  <si>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</si>
  <si>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</si>
  <si>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</si>
  <si>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</si>
  <si>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</si>
  <si>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</si>
  <si>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</si>
  <si>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</si>
  <si>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</si>
  <si>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</si>
  <si>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</si>
  <si>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</si>
  <si>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</si>
  <si>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</si>
  <si>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</si>
  <si>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</si>
  <si>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</si>
  <si>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</si>
  <si>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</si>
  <si>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</si>
  <si>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</si>
  <si>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</si>
  <si>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</si>
  <si>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</si>
  <si>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</si>
  <si>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</si>
  <si>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</si>
  <si>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</si>
  <si>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</si>
  <si>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</si>
  <si>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</si>
  <si>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</si>
  <si>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</si>
  <si>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</si>
  <si>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</si>
  <si>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</si>
  <si>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</si>
  <si>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</si>
  <si>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</si>
  <si>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</si>
  <si>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</si>
  <si>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</si>
  <si>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</si>
  <si>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</si>
  <si>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</si>
  <si>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</si>
  <si>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</si>
  <si>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</si>
  <si>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</si>
  <si>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</si>
  <si>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</si>
  <si>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</si>
  <si>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</si>
  <si>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</si>
  <si>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</si>
  <si>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</si>
  <si>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</si>
  <si>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</si>
  <si>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</si>
  <si>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</si>
  <si>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</si>
  <si>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</si>
  <si>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</si>
  <si>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</si>
  <si>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</si>
  <si>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</si>
  <si>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</si>
  <si>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</si>
  <si>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</si>
  <si>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</si>
  <si>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</si>
  <si>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</si>
  <si>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</si>
  <si>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</si>
  <si>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</si>
  <si>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</si>
  <si>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</si>
  <si>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</si>
  <si>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</si>
  <si>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</si>
  <si>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</si>
  <si>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</si>
  <si>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</si>
  <si>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</si>
  <si>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</si>
  <si>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</si>
  <si>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</si>
  <si>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</si>
  <si>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</si>
  <si>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</si>
  <si>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</si>
  <si>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</si>
  <si>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</si>
  <si>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</si>
  <si>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</si>
  <si>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</si>
  <si>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</si>
  <si>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</si>
  <si>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</si>
  <si>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</si>
  <si>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</si>
  <si>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</si>
  <si>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</si>
  <si>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</si>
  <si>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</si>
  <si>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</si>
  <si>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</si>
  <si>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</si>
  <si>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</si>
  <si>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</si>
  <si>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</si>
  <si>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</si>
  <si>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</si>
  <si>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</si>
  <si>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</si>
  <si>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</si>
  <si>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</si>
  <si>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</si>
  <si>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</si>
  <si>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</si>
  <si>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</si>
  <si>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</si>
  <si>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</si>
  <si>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</si>
  <si>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</si>
  <si>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</si>
  <si>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</si>
  <si>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</si>
  <si>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</si>
  <si>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</si>
  <si>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</si>
  <si>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</si>
  <si>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</si>
  <si>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</si>
  <si>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</si>
  <si>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</si>
  <si>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</si>
  <si>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</si>
  <si>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</si>
  <si>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</si>
  <si>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</si>
  <si>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</si>
  <si>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</si>
  <si>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</si>
  <si>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</si>
  <si>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</si>
  <si>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</si>
  <si>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</si>
  <si>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</si>
  <si>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</si>
  <si>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</si>
  <si>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</si>
  <si>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</si>
  <si>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</si>
  <si>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</si>
  <si>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</si>
  <si>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</si>
  <si>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</si>
  <si>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</si>
  <si>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</si>
  <si>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</si>
  <si>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</si>
  <si>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</si>
  <si>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</si>
  <si>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</si>
  <si>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</si>
  <si>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</si>
  <si>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</si>
  <si>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</si>
  <si>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</si>
  <si>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</si>
  <si>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</si>
  <si>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</si>
  <si>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</si>
  <si>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</si>
  <si>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</si>
  <si>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</si>
  <si>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</si>
  <si>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</si>
  <si>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</si>
  <si>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</si>
  <si>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</si>
  <si>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</si>
  <si>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</si>
  <si>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</si>
  <si>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</si>
  <si>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</si>
  <si>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</si>
  <si>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</si>
  <si>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</si>
  <si>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</si>
  <si>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</si>
  <si>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</si>
  <si>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</si>
  <si>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</si>
  <si>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</si>
  <si>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</si>
  <si>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</si>
  <si>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</si>
  <si>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</si>
  <si>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</si>
  <si>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</si>
  <si>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</si>
  <si>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</si>
  <si>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</si>
  <si>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</si>
  <si>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</si>
  <si>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</si>
  <si>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</si>
  <si>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</si>
  <si>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</si>
  <si>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</si>
  <si>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</si>
  <si>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</si>
  <si>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</si>
  <si>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</si>
  <si>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</si>
  <si>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</si>
  <si>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</si>
  <si>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</si>
  <si>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</si>
  <si>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</si>
  <si>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</si>
  <si>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</si>
  <si>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</si>
  <si>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</si>
  <si>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</si>
  <si>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</si>
  <si>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</si>
  <si>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</si>
  <si>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</si>
  <si>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</si>
  <si>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</si>
  <si>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</si>
  <si>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</si>
  <si>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</si>
  <si>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</si>
  <si>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</si>
  <si>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</si>
  <si>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</si>
  <si>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</si>
  <si>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</si>
  <si>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</si>
  <si>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</si>
  <si>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</si>
  <si>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</si>
  <si>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</si>
  <si>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</si>
  <si>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</si>
  <si>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</si>
  <si>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</si>
  <si>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</si>
  <si>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</si>
  <si>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</si>
  <si>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</si>
  <si>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</si>
  <si>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</si>
  <si>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</si>
  <si>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</si>
  <si>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</si>
  <si>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</si>
  <si>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</si>
  <si>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</si>
  <si>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</si>
  <si>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</si>
  <si>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</si>
  <si>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</si>
  <si>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</si>
  <si>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</si>
  <si>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</si>
  <si>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</si>
  <si>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</si>
  <si>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</si>
  <si>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</si>
  <si>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</si>
  <si>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</si>
  <si>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</si>
  <si>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</si>
  <si>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</si>
  <si>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</si>
  <si>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</si>
  <si>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</si>
  <si>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</si>
  <si>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</si>
  <si>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</si>
  <si>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</si>
  <si>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</si>
  <si>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</si>
  <si>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</si>
  <si>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</si>
  <si>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</si>
  <si>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</si>
  <si>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</si>
  <si>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</si>
  <si>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</si>
  <si>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</si>
  <si>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</si>
  <si>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</si>
  <si>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</si>
  <si>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</si>
  <si>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</si>
  <si>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</si>
  <si>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</si>
  <si>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</si>
  <si>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</si>
  <si>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</si>
  <si>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</si>
  <si>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</si>
  <si>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</si>
  <si>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</si>
  <si>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</si>
  <si>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</si>
  <si>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</si>
  <si>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</si>
  <si>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</si>
  <si>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</si>
  <si>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</si>
  <si>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</si>
  <si>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</si>
  <si>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</si>
  <si>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</si>
  <si>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</si>
  <si>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</si>
  <si>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</si>
  <si>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</si>
  <si>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</si>
  <si>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</si>
  <si>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</si>
  <si>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</si>
  <si>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</si>
  <si>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</si>
  <si>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</si>
  <si>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</si>
  <si>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</si>
  <si>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</si>
  <si>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</si>
  <si>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</si>
  <si>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</si>
  <si>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</si>
  <si>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</si>
  <si>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</si>
  <si>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</si>
  <si>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</si>
  <si>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</si>
  <si>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</si>
  <si>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</si>
  <si>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</si>
  <si>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</si>
  <si>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</si>
  <si>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</si>
  <si>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</si>
  <si>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</si>
  <si>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</si>
  <si>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</si>
  <si>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</si>
  <si>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</si>
  <si>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</si>
  <si>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</si>
  <si>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</si>
  <si>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</si>
  <si>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</si>
  <si>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</si>
  <si>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</si>
  <si>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</si>
  <si>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</si>
  <si>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</si>
  <si>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</si>
  <si>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</si>
  <si>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</si>
  <si>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</si>
  <si>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</si>
  <si>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</si>
  <si>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</si>
  <si>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</si>
  <si>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</si>
  <si>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</si>
  <si>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</si>
  <si>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</si>
  <si>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</si>
  <si>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</si>
  <si>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</si>
  <si>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</si>
  <si>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</si>
  <si>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</si>
  <si>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</si>
  <si>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</si>
  <si>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</si>
  <si>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</si>
  <si>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</si>
  <si>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</si>
  <si>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</si>
  <si>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</si>
  <si>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</si>
  <si>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</si>
  <si>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</si>
  <si>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</si>
  <si>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</si>
  <si>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</si>
  <si>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</si>
  <si>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</si>
  <si>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</si>
  <si>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</si>
  <si>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</si>
  <si>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</si>
  <si>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</si>
  <si>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</si>
  <si>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</si>
  <si>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</si>
  <si>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</si>
  <si>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</si>
  <si>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</si>
  <si>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</si>
  <si>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</si>
  <si>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</si>
  <si>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</si>
  <si>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</si>
  <si>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</si>
  <si>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</si>
  <si>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</si>
  <si>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</si>
  <si>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</si>
  <si>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</si>
  <si>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</si>
  <si>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</si>
  <si>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</si>
  <si>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</si>
  <si>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</si>
  <si>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</si>
  <si>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</si>
  <si>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</si>
  <si>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</si>
  <si>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</si>
  <si>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</si>
  <si>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</si>
  <si>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</si>
  <si>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</si>
  <si>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</si>
  <si>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</si>
  <si>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</si>
  <si>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</si>
  <si>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</si>
  <si>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</si>
  <si>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</si>
  <si>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</si>
  <si>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</si>
  <si>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</si>
  <si>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</si>
  <si>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</si>
  <si>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</si>
  <si>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</si>
  <si>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</si>
  <si>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</si>
  <si>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</si>
  <si>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</si>
  <si>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</si>
  <si>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</si>
  <si>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</si>
  <si>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</si>
  <si>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</si>
  <si>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</si>
  <si>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</si>
  <si>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</si>
  <si>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</si>
  <si>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</si>
  <si>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</si>
  <si>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</si>
  <si>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</si>
  <si>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</si>
  <si>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</si>
  <si>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</si>
  <si>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</si>
  <si>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</si>
  <si>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</si>
  <si>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</si>
  <si>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</si>
  <si>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</si>
  <si>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</si>
  <si>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</si>
  <si>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</si>
  <si>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</si>
  <si>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</si>
  <si>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</si>
  <si>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</si>
  <si>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</si>
  <si>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</si>
  <si>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</si>
  <si>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</si>
  <si>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</si>
  <si>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</si>
  <si>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</si>
  <si>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</si>
  <si>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</si>
  <si>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</si>
  <si>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</si>
  <si>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</si>
  <si>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</si>
  <si>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</si>
  <si>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</si>
  <si>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</si>
  <si>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</si>
  <si>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</si>
  <si>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</si>
  <si>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</si>
  <si>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</si>
  <si>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</si>
  <si>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</si>
  <si>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</si>
  <si>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</si>
  <si>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</si>
  <si>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</si>
  <si>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</si>
  <si>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</si>
  <si>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</si>
  <si>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</si>
  <si>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</si>
  <si>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</si>
  <si>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</si>
  <si>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</si>
  <si>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</si>
  <si>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</si>
  <si>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</si>
  <si>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</si>
  <si>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</si>
  <si>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</si>
  <si>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</si>
  <si>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</si>
  <si>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</si>
  <si>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</si>
  <si>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</si>
  <si>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</si>
  <si>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</si>
  <si>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</si>
  <si>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</si>
  <si>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</si>
  <si>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</si>
  <si>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</si>
  <si>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</si>
  <si>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</si>
  <si>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</si>
  <si>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</si>
  <si>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</si>
  <si>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</si>
  <si>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</si>
  <si>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</si>
  <si>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</si>
  <si>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</si>
  <si>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</si>
  <si>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</si>
  <si>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</si>
  <si>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</si>
  <si>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</si>
  <si>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</si>
  <si>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</si>
  <si>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</si>
  <si>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</si>
  <si>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</si>
  <si>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</si>
  <si>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</si>
  <si>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</si>
  <si>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</si>
  <si>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</si>
  <si>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</si>
  <si>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</si>
  <si>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</si>
  <si>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</si>
  <si>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</si>
  <si>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</si>
  <si>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</si>
  <si>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</si>
  <si>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</si>
  <si>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</si>
  <si>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</si>
  <si>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</si>
  <si>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</si>
  <si>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</si>
  <si>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</si>
  <si>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</si>
  <si>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</si>
  <si>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</si>
  <si>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</si>
  <si>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</si>
  <si>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</si>
  <si>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</si>
  <si>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</si>
  <si>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</si>
  <si>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</si>
  <si>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</si>
  <si>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</si>
  <si>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</si>
  <si>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</si>
  <si>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</si>
  <si>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</si>
  <si>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</si>
  <si>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</si>
  <si>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</si>
  <si>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</si>
  <si>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</si>
  <si>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</si>
  <si>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</si>
  <si>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</si>
  <si>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</si>
  <si>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</si>
  <si>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</si>
  <si>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</si>
  <si>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</si>
  <si>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</si>
  <si>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</si>
  <si>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</si>
  <si>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</si>
  <si>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</si>
  <si>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</si>
  <si>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</si>
  <si>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</si>
  <si>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</si>
  <si>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</si>
  <si>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</si>
  <si>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</si>
  <si>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</si>
  <si>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</si>
  <si>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</si>
  <si>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</si>
  <si>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</si>
  <si>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</si>
  <si>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</si>
  <si>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</si>
  <si>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</si>
  <si>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</si>
  <si>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</si>
  <si>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</si>
  <si>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</si>
  <si>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</si>
  <si>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</si>
  <si>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</si>
  <si>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</si>
  <si>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</si>
  <si>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</si>
  <si>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</si>
  <si>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</si>
  <si>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</si>
  <si>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</si>
  <si>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</si>
  <si>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</si>
  <si>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</si>
  <si>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</si>
  <si>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</si>
  <si>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</si>
  <si>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</si>
  <si>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</si>
  <si>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</si>
  <si>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</si>
  <si>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</si>
  <si>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</si>
  <si>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</si>
  <si>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</si>
  <si>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</si>
  <si>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</si>
  <si>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</si>
  <si>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</si>
  <si>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</si>
  <si>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</si>
  <si>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</si>
  <si>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</si>
  <si>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</si>
  <si>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</si>
  <si>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</si>
  <si>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</si>
  <si>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</si>
  <si>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</si>
  <si>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</si>
  <si>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</si>
  <si>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</si>
  <si>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</si>
  <si>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</si>
  <si>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</si>
  <si>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</si>
  <si>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</si>
  <si>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</si>
  <si>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</si>
  <si>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</si>
  <si>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</si>
  <si>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</si>
  <si>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</si>
  <si>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</si>
  <si>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</si>
  <si>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</si>
  <si>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</si>
  <si>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</si>
  <si>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</si>
  <si>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</si>
  <si>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</si>
  <si>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</si>
  <si>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</si>
  <si>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</si>
  <si>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</si>
  <si>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</si>
  <si>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</si>
  <si>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</si>
  <si>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</si>
  <si>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</si>
  <si>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</si>
  <si>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</si>
  <si>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</si>
  <si>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</si>
  <si>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</si>
  <si>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</si>
  <si>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</si>
  <si>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</si>
  <si>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</si>
  <si>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</si>
  <si>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</si>
  <si>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</si>
  <si>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</si>
  <si>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</si>
  <si>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</si>
  <si>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</si>
  <si>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</si>
  <si>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</si>
  <si>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</si>
  <si>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</si>
  <si>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</si>
  <si>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</si>
  <si>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</si>
  <si>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</si>
  <si>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</si>
  <si>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</si>
  <si>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</si>
  <si>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</si>
  <si>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</si>
  <si>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</si>
  <si>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</si>
  <si>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</si>
  <si>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</si>
  <si>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</si>
  <si>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</si>
  <si>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</si>
  <si>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</si>
  <si>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</si>
  <si>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</si>
  <si>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</si>
  <si>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</si>
  <si>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</si>
  <si>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</si>
  <si>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</si>
  <si>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</si>
  <si>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</si>
  <si>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</si>
  <si>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</si>
  <si>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</si>
  <si>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</si>
  <si>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</si>
  <si>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</si>
  <si>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</si>
  <si>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</si>
  <si>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</si>
  <si>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</si>
  <si>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</si>
  <si>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</si>
  <si>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</si>
  <si>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</si>
  <si>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</si>
  <si>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</si>
  <si>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</si>
  <si>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</si>
  <si>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</si>
  <si>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</si>
  <si>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</si>
  <si>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</si>
  <si>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</si>
  <si>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</si>
  <si>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</si>
  <si>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</si>
  <si>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</si>
  <si>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</si>
  <si>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</si>
  <si>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</si>
  <si>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</si>
  <si>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</si>
  <si>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</si>
  <si>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</si>
  <si>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</si>
  <si>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</si>
  <si>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</si>
  <si>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</si>
  <si>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</si>
  <si>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</si>
  <si>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</si>
  <si>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</si>
  <si>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</si>
  <si>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</si>
  <si>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</si>
  <si>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</si>
  <si>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</si>
  <si>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</si>
  <si>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</si>
  <si>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</si>
  <si>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</si>
  <si>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</si>
  <si>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</si>
  <si>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</si>
  <si>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</si>
  <si>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</si>
  <si>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</si>
  <si>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</si>
  <si>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</si>
  <si>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</si>
  <si>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</si>
  <si>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</si>
  <si>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</si>
  <si>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</si>
  <si>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</si>
  <si>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</si>
  <si>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</si>
  <si>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</si>
  <si>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</si>
  <si>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</si>
  <si>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</si>
  <si>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</si>
  <si>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</si>
  <si>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</si>
  <si>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</si>
  <si>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</si>
  <si>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</si>
  <si>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</si>
  <si>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</si>
  <si>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</si>
  <si>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</si>
  <si>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</si>
  <si>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</si>
  <si>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</si>
  <si>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</si>
  <si>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</si>
  <si>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</si>
  <si>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</si>
  <si>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</si>
  <si>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</si>
  <si>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</si>
  <si>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</si>
  <si>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</si>
  <si>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</si>
  <si>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</si>
  <si>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</si>
  <si>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</si>
  <si>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</si>
  <si>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</si>
  <si>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</si>
  <si>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</si>
  <si>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</si>
  <si>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</si>
  <si>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</si>
  <si>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</si>
  <si>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</si>
  <si>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</si>
  <si>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</si>
  <si>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</si>
  <si>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</si>
  <si>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</si>
  <si>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</si>
  <si>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</si>
  <si>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</si>
  <si>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</si>
  <si>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</si>
  <si>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</si>
  <si>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</si>
  <si>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</si>
  <si>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</si>
  <si>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</si>
  <si>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</si>
  <si>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</si>
  <si>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</si>
  <si>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</si>
  <si>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</si>
  <si>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</si>
  <si>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</si>
  <si>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</si>
  <si>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</si>
  <si>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</si>
  <si>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</si>
  <si>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</si>
  <si>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</si>
  <si>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</si>
  <si>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</si>
  <si>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</si>
  <si>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</si>
  <si>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</si>
  <si>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</si>
  <si>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</si>
  <si>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</si>
  <si>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</si>
  <si>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</si>
  <si>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</si>
  <si>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</si>
  <si>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</si>
  <si>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</si>
  <si>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</si>
  <si>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</si>
  <si>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</si>
  <si>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</si>
  <si>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</si>
  <si>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</si>
  <si>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</si>
  <si>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</si>
  <si>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</si>
  <si>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</si>
  <si>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</si>
  <si>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</si>
  <si>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</si>
  <si>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</si>
  <si>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</si>
  <si>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</si>
  <si>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</si>
  <si>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</si>
  <si>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</si>
  <si>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</si>
  <si>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</si>
  <si>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</si>
  <si>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</si>
  <si>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</si>
  <si>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</si>
  <si>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</si>
  <si>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</si>
  <si>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</si>
  <si>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</si>
  <si>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</si>
  <si>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</si>
  <si>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</si>
  <si>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</si>
  <si>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</si>
  <si>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</si>
  <si>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</si>
  <si>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</si>
  <si>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</si>
  <si>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</si>
  <si>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</si>
  <si>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</si>
  <si>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</si>
  <si>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</si>
  <si>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</si>
  <si>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</si>
  <si>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</si>
  <si>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</si>
  <si>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</si>
  <si>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</si>
  <si>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</si>
  <si>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</si>
  <si>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</si>
  <si>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</si>
  <si>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</si>
  <si>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</si>
  <si>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</si>
  <si>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</si>
  <si>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</si>
  <si>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</si>
  <si>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</si>
  <si>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</si>
  <si>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</si>
  <si>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</si>
  <si>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</si>
  <si>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</si>
  <si>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</si>
  <si>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</si>
  <si>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</si>
  <si>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</si>
  <si>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</si>
  <si>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</si>
  <si>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</si>
  <si>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</si>
  <si>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</si>
  <si>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</si>
  <si>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</si>
  <si>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</si>
  <si>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</si>
  <si>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</si>
  <si>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</si>
  <si>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</si>
  <si>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</si>
  <si>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</si>
  <si>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</si>
  <si>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</si>
  <si>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</si>
  <si>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</si>
  <si>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</si>
  <si>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</si>
  <si>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</si>
  <si>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</si>
  <si>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</si>
  <si>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</si>
  <si>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</si>
  <si>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</si>
  <si>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</si>
  <si>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</si>
  <si>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</si>
  <si>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</si>
  <si>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</si>
  <si>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</si>
  <si>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</si>
  <si>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</si>
  <si>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</si>
  <si>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</si>
  <si>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</si>
  <si>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</si>
  <si>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</si>
  <si>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</si>
  <si>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</si>
  <si>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</si>
  <si>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</si>
  <si>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</si>
  <si>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</si>
  <si>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</si>
  <si>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</si>
  <si>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</si>
  <si>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</si>
  <si>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</si>
  <si>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</si>
  <si>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</si>
  <si>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</si>
  <si>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</si>
  <si>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</si>
  <si>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</si>
  <si>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</si>
  <si>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</si>
  <si>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</si>
  <si>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</si>
  <si>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</si>
  <si>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</si>
  <si>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</si>
  <si>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</si>
  <si>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</si>
  <si>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</si>
  <si>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</si>
  <si>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</si>
  <si>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</si>
  <si>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</si>
  <si>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</si>
  <si>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</si>
  <si>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</si>
  <si>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</si>
  <si>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</si>
  <si>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</si>
  <si>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</si>
  <si>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</si>
  <si>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</si>
  <si>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</si>
  <si>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</si>
  <si>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</si>
  <si>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</si>
  <si>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</si>
  <si>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</si>
  <si>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</si>
  <si>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</si>
  <si>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</si>
  <si>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</si>
  <si>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</si>
  <si>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</si>
  <si>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</si>
  <si>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</si>
  <si>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</si>
  <si>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</si>
  <si>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</si>
  <si>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</si>
  <si>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</si>
  <si>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</si>
  <si>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</si>
  <si>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</si>
  <si>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</si>
  <si>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</si>
  <si>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</si>
  <si>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</si>
  <si>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</si>
  <si>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</si>
  <si>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</si>
  <si>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</si>
  <si>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</si>
  <si>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</si>
  <si>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</si>
  <si>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</si>
  <si>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</si>
  <si>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</si>
  <si>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</si>
  <si>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</si>
  <si>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</si>
  <si>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</si>
  <si>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</si>
  <si>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</si>
  <si>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</si>
  <si>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</si>
  <si>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</si>
  <si>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</si>
  <si>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</si>
  <si>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</si>
  <si>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</si>
  <si>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</si>
  <si>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</si>
  <si>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</si>
  <si>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</si>
  <si>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</si>
  <si>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</si>
  <si>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</si>
  <si>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</si>
  <si>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</si>
  <si>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</si>
  <si>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</si>
  <si>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</si>
  <si>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</si>
  <si>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</si>
  <si>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</si>
  <si>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</si>
  <si>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</si>
  <si>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</si>
  <si>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</si>
  <si>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</si>
  <si>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</si>
  <si>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</si>
  <si>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</si>
  <si>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</si>
  <si>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</si>
  <si>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</si>
  <si>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</si>
  <si>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</si>
  <si>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</si>
  <si>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</si>
  <si>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</si>
  <si>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</si>
  <si>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</si>
  <si>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</si>
  <si>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</si>
  <si>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</si>
  <si>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</si>
  <si>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</si>
  <si>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</si>
  <si>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</si>
  <si>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</si>
  <si>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</si>
  <si>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</si>
  <si>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</si>
  <si>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</si>
  <si>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</si>
  <si>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</si>
  <si>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</si>
  <si>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</si>
  <si>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</si>
  <si>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</si>
  <si>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</si>
  <si>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</si>
  <si>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</si>
  <si>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</si>
  <si>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</si>
  <si>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</si>
  <si>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</si>
  <si>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</si>
  <si>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</si>
  <si>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</si>
  <si>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</si>
  <si>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</si>
  <si>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</si>
  <si>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</si>
  <si>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</si>
  <si>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</si>
  <si>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</si>
  <si>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</si>
  <si>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</si>
  <si>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</si>
  <si>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</si>
  <si>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</si>
  <si>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</si>
  <si>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</si>
  <si>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</si>
  <si>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</si>
  <si>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</si>
  <si>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</si>
  <si>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</si>
  <si>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</si>
  <si>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</si>
  <si>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</si>
  <si>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</si>
  <si>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</si>
  <si>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</si>
  <si>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</si>
  <si>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</si>
  <si>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</si>
  <si>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</si>
  <si>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</si>
  <si>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</si>
  <si>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</si>
  <si>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</si>
  <si>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</si>
  <si>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</si>
  <si>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</si>
  <si>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</si>
  <si>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</si>
  <si>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</si>
  <si>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</si>
  <si>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</si>
  <si>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</si>
  <si>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</si>
  <si>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</si>
  <si>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</si>
  <si>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</si>
  <si>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</si>
  <si>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</si>
  <si>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</si>
  <si>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</si>
  <si>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</si>
  <si>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</si>
  <si>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</si>
  <si>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</si>
  <si>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</si>
  <si>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</si>
  <si>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</si>
  <si>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</si>
  <si>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</si>
  <si>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</si>
  <si>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</si>
  <si>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</si>
  <si>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</si>
  <si>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</si>
  <si>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</si>
  <si>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</si>
  <si>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</si>
  <si>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</si>
  <si>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</si>
  <si>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</si>
  <si>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</si>
  <si>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</si>
  <si>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</si>
  <si>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</si>
  <si>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</si>
  <si>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</si>
  <si>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</si>
  <si>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</si>
  <si>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</si>
  <si>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</si>
  <si>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</si>
  <si>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</si>
  <si>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</si>
  <si>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</si>
  <si>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</si>
  <si>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</si>
  <si>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</si>
  <si>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</si>
  <si>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</si>
  <si>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</si>
  <si>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</si>
  <si>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</si>
  <si>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</si>
  <si>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</si>
  <si>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</si>
  <si>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</si>
  <si>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</si>
  <si>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</si>
  <si>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</si>
  <si>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</si>
  <si>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</si>
  <si>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</si>
  <si>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</si>
  <si>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</si>
  <si>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</si>
  <si>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</si>
  <si>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</si>
  <si>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</si>
  <si>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</si>
  <si>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</si>
  <si>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</si>
  <si>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</si>
  <si>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</si>
  <si>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</si>
  <si>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</si>
  <si>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</si>
  <si>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</si>
  <si>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</si>
  <si>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</si>
  <si>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</si>
  <si>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</si>
  <si>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</si>
  <si>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</si>
  <si>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</si>
  <si>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</si>
  <si>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</si>
  <si>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</si>
  <si>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</si>
  <si>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</si>
  <si>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</si>
  <si>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</si>
  <si>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</si>
  <si>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</si>
  <si>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</si>
  <si>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</si>
  <si>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</si>
  <si>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</si>
  <si>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</si>
  <si>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</si>
  <si>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</si>
  <si>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</si>
  <si>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</si>
  <si>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</si>
  <si>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</si>
  <si>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</si>
  <si>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</si>
  <si>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</si>
  <si>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</si>
  <si>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</si>
  <si>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</si>
  <si>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</si>
  <si>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</si>
  <si>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</si>
  <si>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</si>
  <si>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</si>
  <si>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</si>
  <si>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</si>
  <si>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</si>
  <si>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</si>
  <si>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</si>
  <si>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</si>
  <si>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</si>
  <si>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</si>
  <si>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</si>
  <si>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</si>
  <si>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</si>
  <si>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</si>
  <si>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</si>
  <si>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</si>
  <si>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</si>
  <si>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</si>
  <si>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</si>
  <si>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</si>
  <si>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</si>
  <si>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</si>
  <si>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</si>
  <si>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</si>
  <si>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</si>
  <si>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</si>
  <si>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</si>
  <si>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</si>
  <si>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</si>
  <si>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</si>
  <si>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</si>
  <si>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</si>
  <si>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</si>
  <si>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</si>
  <si>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</si>
  <si>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</si>
  <si>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</si>
  <si>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</si>
  <si>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</si>
  <si>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</si>
  <si>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</si>
  <si>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</si>
  <si>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</si>
  <si>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</si>
  <si>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</si>
  <si>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</si>
  <si>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</si>
  <si>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</si>
  <si>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</si>
  <si>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</si>
  <si>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</si>
  <si>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</si>
  <si>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</si>
  <si>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</si>
  <si>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</si>
  <si>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</si>
  <si>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</si>
  <si>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</si>
  <si>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</si>
  <si>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</si>
  <si>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</si>
  <si>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</si>
  <si>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</si>
  <si>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</si>
  <si>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</si>
  <si>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</si>
  <si>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</si>
  <si>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</si>
  <si>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</si>
  <si>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</si>
  <si>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</si>
  <si>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</si>
  <si>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</si>
  <si>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</si>
  <si>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</si>
  <si>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</si>
  <si>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</si>
  <si>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</si>
  <si>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</si>
  <si>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</si>
  <si>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</si>
  <si>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</si>
  <si>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</si>
  <si>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</si>
  <si>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</si>
  <si>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</si>
  <si>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</si>
  <si>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</si>
  <si>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</si>
  <si>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</si>
  <si>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</si>
  <si>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</si>
  <si>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</si>
  <si>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</si>
  <si>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</si>
  <si>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</si>
  <si>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</si>
  <si>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</si>
  <si>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</si>
  <si>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</si>
  <si>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</si>
  <si>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</si>
  <si>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</si>
  <si>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</si>
  <si>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</si>
  <si>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</si>
  <si>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</si>
  <si>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</si>
  <si>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</si>
  <si>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</si>
  <si>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</si>
  <si>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</si>
  <si>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</si>
  <si>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</si>
  <si>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</si>
  <si>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</si>
  <si>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</si>
  <si>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</si>
  <si>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</si>
  <si>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</si>
  <si>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</si>
  <si>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</si>
  <si>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</si>
  <si>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</si>
  <si>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</si>
  <si>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</si>
  <si>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</si>
  <si>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</si>
  <si>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</si>
  <si>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</si>
  <si>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</si>
  <si>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</si>
  <si>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</si>
  <si>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</si>
  <si>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</si>
  <si>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</si>
  <si>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</si>
  <si>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</si>
  <si>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</si>
  <si>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</si>
  <si>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</si>
  <si>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</si>
  <si>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</si>
  <si>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</si>
  <si>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</si>
  <si>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</si>
  <si>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</si>
  <si>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</si>
  <si>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</si>
  <si>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</si>
  <si>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</si>
  <si>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</si>
  <si>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</si>
  <si>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</si>
  <si>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</si>
  <si>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</si>
  <si>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</si>
  <si>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</si>
  <si>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</si>
  <si>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</si>
  <si>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</si>
  <si>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</si>
  <si>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</si>
  <si>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</si>
  <si>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</si>
  <si>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</si>
  <si>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</si>
  <si>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</si>
  <si>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</si>
  <si>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</si>
  <si>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</si>
  <si>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</si>
  <si>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</si>
  <si>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</si>
  <si>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</si>
  <si>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</si>
  <si>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</si>
  <si>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</si>
  <si>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</si>
  <si>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</si>
  <si>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</si>
  <si>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</si>
  <si>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</si>
  <si>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</si>
  <si>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</si>
  <si>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</si>
  <si>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</si>
  <si>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</si>
  <si>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</si>
  <si>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</si>
  <si>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</si>
  <si>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</si>
  <si>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</si>
  <si>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</si>
  <si>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</si>
  <si>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</si>
  <si>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</si>
  <si>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</si>
  <si>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</si>
  <si>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</si>
  <si>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</si>
  <si>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</si>
  <si>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</si>
  <si>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</si>
  <si>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</si>
  <si>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</si>
  <si>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</si>
  <si>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</si>
  <si>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</si>
  <si>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</si>
  <si>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</si>
  <si>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</si>
  <si>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</si>
  <si>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</si>
  <si>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</si>
  <si>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</si>
  <si>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</si>
  <si>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</si>
  <si>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</si>
  <si>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</si>
  <si>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</si>
  <si>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</si>
  <si>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</si>
  <si>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</si>
  <si>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</si>
  <si>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</si>
  <si>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</si>
  <si>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</si>
  <si>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</si>
  <si>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</si>
  <si>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</si>
  <si>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</si>
  <si>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</si>
  <si>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</si>
  <si>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</si>
  <si>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</si>
  <si>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</si>
  <si>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</si>
  <si>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</si>
  <si>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</si>
  <si>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</si>
  <si>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</si>
  <si>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</si>
  <si>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</si>
  <si>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</si>
  <si>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</si>
  <si>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</si>
  <si>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</si>
  <si>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</si>
  <si>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</si>
  <si>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</si>
  <si>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</si>
  <si>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</si>
  <si>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</si>
  <si>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</si>
  <si>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</si>
  <si>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</si>
  <si>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</si>
  <si>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</si>
  <si>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</si>
  <si>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</si>
  <si>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</si>
  <si>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</si>
  <si>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</si>
  <si>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</si>
  <si>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</si>
  <si>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</si>
  <si>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</si>
  <si>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</si>
  <si>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</si>
  <si>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</si>
  <si>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</si>
  <si>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</si>
  <si>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</si>
  <si>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</si>
  <si>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</si>
  <si>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</si>
  <si>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</si>
  <si>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</si>
  <si>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</si>
  <si>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</si>
  <si>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</si>
  <si>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</si>
  <si>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</si>
  <si>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</si>
  <si>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</si>
  <si>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</si>
  <si>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</si>
  <si>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</si>
  <si>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</si>
  <si>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</si>
  <si>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</si>
  <si>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</si>
  <si>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</si>
  <si>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</si>
  <si>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</si>
  <si>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</si>
  <si>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</si>
  <si>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</si>
  <si>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</si>
  <si>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</si>
  <si>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</si>
  <si>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</si>
  <si>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</si>
  <si>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</si>
  <si>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</si>
  <si>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</si>
  <si>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</si>
  <si>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</si>
  <si>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</si>
  <si>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</si>
  <si>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</si>
  <si>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</si>
  <si>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</si>
  <si>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</si>
  <si>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</si>
  <si>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</si>
  <si>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</si>
  <si>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</si>
  <si>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</si>
  <si>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</si>
  <si>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</si>
  <si>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</si>
  <si>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</si>
  <si>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</si>
  <si>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</si>
  <si>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</si>
  <si>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</si>
  <si>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</si>
  <si>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</si>
  <si>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</si>
  <si>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</si>
  <si>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</si>
  <si>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</si>
  <si>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</si>
  <si>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</si>
  <si>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</si>
  <si>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</si>
  <si>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</si>
  <si>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</si>
  <si>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</si>
  <si>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</si>
  <si>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</si>
  <si>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</si>
  <si>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</si>
  <si>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</si>
  <si>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</si>
  <si>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</si>
  <si>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</si>
  <si>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</si>
  <si>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</si>
  <si>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</si>
  <si>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</si>
  <si>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</si>
  <si>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</si>
  <si>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</si>
  <si>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</si>
  <si>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</si>
  <si>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</si>
  <si>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</si>
  <si>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</si>
  <si>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</si>
  <si>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</si>
  <si>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</si>
  <si>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</si>
  <si>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</si>
  <si>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</si>
  <si>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</si>
  <si>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</si>
  <si>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</si>
  <si>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</si>
  <si>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</si>
  <si>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</si>
  <si>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</si>
  <si>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</si>
  <si>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</si>
  <si>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</si>
  <si>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</si>
  <si>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</si>
  <si>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</si>
  <si>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</si>
  <si>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</si>
  <si>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</si>
  <si>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</si>
  <si>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</si>
  <si>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</si>
  <si>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</si>
  <si>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</si>
  <si>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</si>
  <si>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</si>
  <si>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</si>
  <si>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</si>
  <si>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</si>
  <si>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</si>
  <si>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</si>
  <si>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</si>
  <si>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</si>
  <si>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</si>
  <si>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</si>
  <si>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</si>
  <si>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</si>
  <si>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</si>
  <si>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</si>
  <si>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</si>
  <si>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</si>
  <si>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</si>
  <si>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</si>
  <si>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</si>
  <si>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</si>
  <si>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</si>
  <si>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</si>
  <si>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</si>
  <si>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</si>
  <si>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</si>
  <si>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</si>
  <si>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</si>
  <si>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</si>
  <si>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</si>
  <si>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</si>
  <si>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</si>
  <si>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</si>
  <si>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</si>
  <si>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</si>
  <si>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</si>
  <si>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</si>
  <si>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</si>
  <si>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</si>
  <si>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</si>
  <si>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</si>
  <si>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</si>
  <si>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</si>
  <si>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</si>
  <si>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</si>
  <si>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</si>
  <si>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</si>
  <si>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</si>
  <si>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</si>
  <si>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</si>
  <si>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</si>
  <si>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</si>
  <si>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</si>
  <si>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</si>
  <si>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</si>
  <si>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</si>
  <si>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</si>
  <si>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</si>
  <si>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</si>
  <si>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</si>
  <si>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</si>
  <si>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</si>
  <si>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</si>
  <si>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</si>
  <si>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</si>
  <si>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</si>
  <si>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</si>
  <si>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</si>
  <si>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</si>
  <si>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</si>
  <si>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</si>
  <si>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</si>
  <si>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</si>
  <si>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</si>
  <si>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</si>
  <si>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</si>
  <si>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</si>
  <si>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</si>
  <si>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</si>
  <si>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</si>
  <si>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</si>
  <si>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</si>
  <si>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</si>
  <si>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</si>
  <si>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</si>
  <si>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</si>
  <si>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</si>
  <si>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</si>
  <si>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</si>
  <si>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</si>
  <si>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</si>
  <si>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</si>
  <si>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</si>
  <si>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</si>
  <si>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</si>
  <si>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</si>
  <si>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</si>
  <si>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</si>
  <si>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</si>
  <si>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</si>
  <si>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</si>
  <si>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</si>
  <si>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</si>
  <si>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</si>
  <si>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</si>
  <si>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</si>
  <si>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</si>
  <si>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</si>
  <si>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</si>
  <si>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</si>
  <si>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</si>
  <si>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</si>
  <si>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</si>
  <si>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</si>
  <si>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</si>
  <si>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</si>
  <si>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</si>
  <si>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</si>
  <si>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</si>
  <si>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</si>
  <si>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</si>
  <si>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</si>
  <si>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</si>
  <si>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</si>
  <si>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</si>
  <si>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</si>
  <si>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</si>
  <si>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</si>
  <si>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</si>
  <si>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</si>
  <si>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</si>
  <si>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</si>
  <si>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</si>
  <si>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</si>
  <si>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</si>
  <si>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</si>
  <si>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</si>
  <si>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</si>
  <si>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</si>
  <si>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</si>
  <si>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</si>
  <si>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</si>
  <si>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</si>
  <si>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</si>
  <si>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</si>
  <si>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</si>
  <si>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</si>
  <si>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</si>
  <si>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</si>
  <si>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</si>
  <si>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</si>
  <si>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</si>
  <si>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</si>
  <si>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</si>
  <si>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</si>
  <si>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</si>
  <si>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</si>
  <si>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</si>
  <si>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</si>
  <si>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</si>
  <si>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</si>
  <si>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</si>
  <si>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</si>
  <si>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</si>
  <si>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</si>
  <si>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</si>
  <si>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</si>
  <si>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</si>
  <si>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</si>
  <si>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</si>
  <si>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</si>
  <si>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</si>
  <si>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</si>
  <si>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</si>
  <si>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</si>
  <si>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</si>
  <si>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</si>
  <si>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</si>
  <si>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Hammond Manufacturing Company Limited</t>
  </si>
  <si>
    <t>394 Edinburgh Road North, Guelph, Ontario, Canada  N1H 1E5</t>
  </si>
  <si>
    <t>Ross Hammond</t>
  </si>
  <si>
    <t>rnhammond@hammfg.com</t>
  </si>
  <si>
    <t>1 519 886 7170</t>
  </si>
  <si>
    <t>Compliance Manager</t>
  </si>
  <si>
    <t>20-563-1927</t>
  </si>
  <si>
    <t>D-U-N-S</t>
  </si>
  <si>
    <t xml:space="preserve">Malaysia Smelting Corp (MSC), CID001105, sources material from the covered countries.  MSC is a member of ITRI and RMI, and their smelter is CFSP compliant. </t>
  </si>
  <si>
    <t>http://cdn.hammfg.com/compliance/conflict-minerals/conflict-minerals-policy.pdf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</si>
</sst>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cdn.hammfg.com/compliance/conflict-minerals/conflict-minerals-policy.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G72" sqref="G7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0"/>
      <c r="G3" s="420"/>
      <c r="H3" s="420"/>
      <c r="I3" s="186"/>
      <c r="J3" s="172" t="s">
        <v>15472</v>
      </c>
      <c r="K3" s="47"/>
      <c r="L3" s="143"/>
      <c r="M3" s="134"/>
      <c r="N3" s="134"/>
      <c r="O3" s="135"/>
      <c r="P3" s="148">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5"/>
      <c r="D10" s="417"/>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46" t="s">
        <v>15500</v>
      </c>
      <c r="E12" s="447"/>
      <c r="F12" s="447"/>
      <c r="G12" s="447"/>
      <c r="H12" s="447"/>
      <c r="I12" s="447"/>
      <c r="J12" s="44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15501</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15495</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15496</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15497</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15498</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15496</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15499</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15497</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15498</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0">
        <v>43598</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Answer the following questions 1 - 7 based on the declaration scope indicated above</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15502</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49" t="s">
        <v>15503</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D22" sqref="D22"/>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882</v>
      </c>
      <c r="B5" s="216" t="s">
        <v>1251</v>
      </c>
      <c r="C5" s="220" t="s">
        <v>716</v>
      </c>
      <c r="D5" s="216"/>
      <c r="E5" s="216" t="str">
        <f ca="1">IF(ISERROR($V5),"",OFFSET('Smelter Look-up'!$D$4,$V5-4,0)&amp;"")</f>
        <v>INDONESIA</v>
      </c>
      <c r="F5" s="216" t="str">
        <f ca="1">IF(ISERROR($V5),"",OFFSET('Smelter Look-up'!$E$4,$V5-4,0))</f>
        <v>CID001428</v>
      </c>
      <c r="G5" s="216" t="str">
        <f ca="1">IF(C5=$X$4,"Enter smelter details", IF(ISERROR($V5),"",OFFSET('Smelter Look-up'!$F$4,$V5-4,0)))</f>
        <v>RMI</v>
      </c>
      <c r="H5" s="217">
        <f ca="1">IF(ISERROR($V5),"",OFFSET('Smelter Look-up'!$G$4,$V5-4,0))</f>
        <v>0</v>
      </c>
      <c r="I5" s="218" t="str">
        <f ca="1">IF(ISERROR($V5),"",OFFSET('Smelter Look-up'!$H$4,$V5-4,0))</f>
        <v>Pangkal Pinang</v>
      </c>
      <c r="J5" s="218" t="str">
        <f ca="1">IF(ISERROR($V5),"",OFFSET('Smelter Look-up'!$I$4,$V5-4,0))</f>
        <v>Kepulauan Bangka Belitung</v>
      </c>
      <c r="K5" s="267"/>
      <c r="L5" s="267"/>
      <c r="M5" s="267"/>
      <c r="N5" s="267"/>
      <c r="O5" s="267"/>
      <c r="P5" s="219"/>
      <c r="Q5" s="268"/>
      <c r="R5" s="216" t="str">
        <f ca="1">IF(ISERROR($V5),"",OFFSET('Smelter Look-up'!$C$4,$V5-4,0)&amp;"")</f>
        <v>PT Bukit Timah</v>
      </c>
      <c r="S5" s="224" t="str">
        <f t="shared" ref="S5:S68" ca="1" si="0">IF(B5="","",IF(ISERROR(MATCH($E5,CL,0)),"Unknown",INDIRECT("'C'!$A$"&amp;MATCH($E5,CL,0)+1)))</f>
        <v>ID</v>
      </c>
      <c r="T5" s="224" t="str">
        <f ca="1">IF(B5="","",IF(ISERROR(MATCH($J5,SorP!$B$1:$B$6230,0)),"",INDIRECT("'SorP'!$A$"&amp;MATCH($J5,SorP!$B$1:$B$6230,0))))</f>
        <v>ID-BB</v>
      </c>
      <c r="U5" s="239"/>
      <c r="V5" s="269">
        <f>IF(C5="",NA(),MATCH($B5&amp;$C5,'Smelter Look-up'!$J:$J,0))</f>
        <v>452</v>
      </c>
      <c r="W5" s="270"/>
      <c r="X5" s="270">
        <f t="shared" ref="X5:X68" ca="1" si="1">IF(AND(C5="Smelter not listed",OR(LEN(D5)=0,LEN(E5)=0)),1,0)</f>
        <v>0</v>
      </c>
      <c r="Y5" s="270"/>
      <c r="Z5" s="270"/>
      <c r="AB5" s="272" t="str">
        <f t="shared" ref="AB5:AB68" si="2">B5&amp;C5</f>
        <v>TinPT Bukit Timah</v>
      </c>
    </row>
    <row r="6" spans="1:34" s="271" customFormat="1" ht="20.100000000000001" customHeight="1">
      <c r="A6" s="215" t="s">
        <v>883</v>
      </c>
      <c r="B6" s="216" t="s">
        <v>1251</v>
      </c>
      <c r="C6" s="220" t="s">
        <v>698</v>
      </c>
      <c r="D6" s="216"/>
      <c r="E6" s="216" t="str">
        <f ca="1">IF(ISERROR($V6),"",OFFSET('Smelter Look-up'!$D$4,$V6-4,0)&amp;"")</f>
        <v>INDONESIA</v>
      </c>
      <c r="F6" s="216" t="s">
        <v>883</v>
      </c>
      <c r="G6" s="216" t="str">
        <f ca="1">IF(C6=$X$4,"Enter smelter details", IF(ISERROR($V6),"",OFFSET('Smelter Look-up'!$F$4,$V6-4,0)))</f>
        <v>RMI</v>
      </c>
      <c r="H6" s="217">
        <f ca="1">IF(ISERROR($V6),"",OFFSET('Smelter Look-up'!$G$4,$V6-4,0))</f>
        <v>0</v>
      </c>
      <c r="I6" s="218" t="str">
        <f ca="1">IF(ISERROR($V6),"",OFFSET('Smelter Look-up'!$H$4,$V6-4,0))</f>
        <v>Pangkal Pinang</v>
      </c>
      <c r="J6" s="218" t="str">
        <f ca="1">IF(ISERROR($V6),"",OFFSET('Smelter Look-up'!$I$4,$V6-4,0))</f>
        <v>Kepulauan Bangka Belitung</v>
      </c>
      <c r="K6" s="267"/>
      <c r="L6" s="267"/>
      <c r="M6" s="267"/>
      <c r="N6" s="267"/>
      <c r="O6" s="267"/>
      <c r="P6" s="219"/>
      <c r="Q6" s="268"/>
      <c r="R6" s="216" t="str">
        <f ca="1">IF(ISERROR($V6),"",OFFSET('Smelter Look-up'!$C$4,$V6-4,0)&amp;"")</f>
        <v>PT DS Jaya Abadi</v>
      </c>
      <c r="S6" s="224" t="str">
        <f t="shared" ca="1" si="0"/>
        <v>ID</v>
      </c>
      <c r="T6" s="224" t="str">
        <f ca="1">IF(B6="","",IF(ISERROR(MATCH($J6,SorP!$B$1:$B$6230,0)),"",INDIRECT("'SorP'!$A$"&amp;MATCH($J6,SorP!$B$1:$B$6230,0))))</f>
        <v>ID-BB</v>
      </c>
      <c r="U6" s="239"/>
      <c r="V6" s="269">
        <f>IF(C6="",NA(),MATCH($B6&amp;$C6,'Smelter Look-up'!$J:$J,0))</f>
        <v>453</v>
      </c>
      <c r="W6" s="270"/>
      <c r="X6" s="270">
        <f t="shared" ca="1" si="1"/>
        <v>0</v>
      </c>
      <c r="Y6" s="270"/>
      <c r="Z6" s="270"/>
      <c r="AB6" s="272" t="str">
        <f t="shared" si="2"/>
        <v>TinPT DS Jaya Abadi</v>
      </c>
    </row>
    <row r="7" spans="1:34" s="271" customFormat="1" ht="20.100000000000001" customHeight="1">
      <c r="A7" s="215" t="s">
        <v>885</v>
      </c>
      <c r="B7" s="216" t="s">
        <v>1251</v>
      </c>
      <c r="C7" s="220" t="s">
        <v>717</v>
      </c>
      <c r="D7" s="216"/>
      <c r="E7" s="216" t="str">
        <f ca="1">IF(ISERROR($V7),"",OFFSET('Smelter Look-up'!$D$4,$V7-4,0)&amp;"")</f>
        <v>INDONESIA</v>
      </c>
      <c r="F7" s="216" t="str">
        <f ca="1">IF(ISERROR($V7),"",OFFSET('Smelter Look-up'!$E$4,$V7-4,0))</f>
        <v>CID001453</v>
      </c>
      <c r="G7" s="216" t="str">
        <f ca="1">IF(C7=$X$4,"Enter smelter details", IF(ISERROR($V7),"",OFFSET('Smelter Look-up'!$F$4,$V7-4,0)))</f>
        <v>RMI</v>
      </c>
      <c r="H7" s="217">
        <f ca="1">IF(ISERROR($V7),"",OFFSET('Smelter Look-up'!$G$4,$V7-4,0))</f>
        <v>0</v>
      </c>
      <c r="I7" s="218" t="str">
        <f ca="1">IF(ISERROR($V7),"",OFFSET('Smelter Look-up'!$H$4,$V7-4,0))</f>
        <v>Sungailiat</v>
      </c>
      <c r="J7" s="218" t="str">
        <f ca="1">IF(ISERROR($V7),"",OFFSET('Smelter Look-up'!$I$4,$V7-4,0))</f>
        <v>Kepulauan Bangka Belitung</v>
      </c>
      <c r="K7" s="267"/>
      <c r="L7" s="267"/>
      <c r="M7" s="267"/>
      <c r="N7" s="267"/>
      <c r="O7" s="267"/>
      <c r="P7" s="219"/>
      <c r="Q7" s="268"/>
      <c r="R7" s="216" t="str">
        <f ca="1">IF(ISERROR($V7),"",OFFSET('Smelter Look-up'!$C$4,$V7-4,0)&amp;"")</f>
        <v>PT Mitra Stania Prima</v>
      </c>
      <c r="S7" s="224" t="str">
        <f t="shared" ca="1" si="0"/>
        <v>ID</v>
      </c>
      <c r="T7" s="224" t="str">
        <f ca="1">IF(B7="","",IF(ISERROR(MATCH($J7,SorP!$B$1:$B$6230,0)),"",INDIRECT("'SorP'!$A$"&amp;MATCH($J7,SorP!$B$1:$B$6230,0))))</f>
        <v>ID-BB</v>
      </c>
      <c r="U7" s="239"/>
      <c r="V7" s="269">
        <f>IF(C7="",NA(),MATCH($B7&amp;$C7,'Smelter Look-up'!$J:$J,0))</f>
        <v>460</v>
      </c>
      <c r="W7" s="270"/>
      <c r="X7" s="270">
        <f t="shared" ca="1" si="1"/>
        <v>0</v>
      </c>
      <c r="Y7" s="270"/>
      <c r="Z7" s="270"/>
      <c r="AB7" s="272" t="str">
        <f t="shared" si="2"/>
        <v>TinPT Mitra Stania Prima</v>
      </c>
    </row>
    <row r="8" spans="1:34" s="271" customFormat="1" ht="20.100000000000001" customHeight="1">
      <c r="A8" s="215" t="s">
        <v>1520</v>
      </c>
      <c r="B8" s="216" t="s">
        <v>1251</v>
      </c>
      <c r="C8" s="220" t="s">
        <v>1519</v>
      </c>
      <c r="D8" s="216"/>
      <c r="E8" s="216" t="str">
        <f ca="1">IF(ISERROR($V8),"",OFFSET('Smelter Look-up'!$D$4,$V8-4,0)&amp;"")</f>
        <v>INDONESIA</v>
      </c>
      <c r="F8" s="216" t="str">
        <f ca="1">IF(ISERROR($V8),"",OFFSET('Smelter Look-up'!$E$4,$V8-4,0))</f>
        <v>CID001457</v>
      </c>
      <c r="G8" s="216" t="str">
        <f ca="1">IF(C8=$X$4,"Enter smelter details", IF(ISERROR($V8),"",OFFSET('Smelter Look-up'!$F$4,$V8-4,0)))</f>
        <v>RMI</v>
      </c>
      <c r="H8" s="217">
        <f ca="1">IF(ISERROR($V8),"",OFFSET('Smelter Look-up'!$G$4,$V8-4,0))</f>
        <v>0</v>
      </c>
      <c r="I8" s="218" t="str">
        <f ca="1">IF(ISERROR($V8),"",OFFSET('Smelter Look-up'!$H$4,$V8-4,0))</f>
        <v>Sungailiat</v>
      </c>
      <c r="J8" s="218" t="str">
        <f ca="1">IF(ISERROR($V8),"",OFFSET('Smelter Look-up'!$I$4,$V8-4,0))</f>
        <v>Kepulauan Bangka Belitung</v>
      </c>
      <c r="K8" s="267"/>
      <c r="L8" s="267"/>
      <c r="M8" s="267"/>
      <c r="N8" s="267"/>
      <c r="O8" s="267"/>
      <c r="P8" s="219"/>
      <c r="Q8" s="268"/>
      <c r="R8" s="216" t="str">
        <f ca="1">IF(ISERROR($V8),"",OFFSET('Smelter Look-up'!$C$4,$V8-4,0)&amp;"")</f>
        <v>PT Panca Mega Persada</v>
      </c>
      <c r="S8" s="224" t="str">
        <f t="shared" ca="1" si="0"/>
        <v>ID</v>
      </c>
      <c r="T8" s="224" t="str">
        <f ca="1">IF(B8="","",IF(ISERROR(MATCH($J8,SorP!$B$1:$B$6230,0)),"",INDIRECT("'SorP'!$A$"&amp;MATCH($J8,SorP!$B$1:$B$6230,0))))</f>
        <v>ID-BB</v>
      </c>
      <c r="U8" s="239"/>
      <c r="V8" s="269">
        <f>IF(C8="",NA(),MATCH($B8&amp;$C8,'Smelter Look-up'!$J:$J,0))</f>
        <v>461</v>
      </c>
      <c r="W8" s="270"/>
      <c r="X8" s="270">
        <f t="shared" ca="1" si="1"/>
        <v>0</v>
      </c>
      <c r="Y8" s="270"/>
      <c r="Z8" s="270"/>
      <c r="AB8" s="272" t="str">
        <f t="shared" si="2"/>
        <v>TinPT Panca Mega Persada</v>
      </c>
    </row>
    <row r="9" spans="1:34" s="271" customFormat="1" ht="20.100000000000001" customHeight="1">
      <c r="A9" s="215" t="s">
        <v>888</v>
      </c>
      <c r="B9" s="216" t="s">
        <v>1251</v>
      </c>
      <c r="C9" s="220" t="s">
        <v>2567</v>
      </c>
      <c r="D9" s="216"/>
      <c r="E9" s="216" t="str">
        <f ca="1">IF(ISERROR($V9),"",OFFSET('Smelter Look-up'!$D$4,$V9-4,0)&amp;"")</f>
        <v>INDONESIA</v>
      </c>
      <c r="F9" s="216" t="str">
        <f ca="1">IF(ISERROR($V9),"",OFFSET('Smelter Look-up'!$E$4,$V9-4,0))</f>
        <v>CID001460</v>
      </c>
      <c r="G9" s="216" t="str">
        <f ca="1">IF(C9=$X$4,"Enter smelter details", IF(ISERROR($V9),"",OFFSET('Smelter Look-up'!$F$4,$V9-4,0)))</f>
        <v>RMI</v>
      </c>
      <c r="H9" s="217">
        <f ca="1">IF(ISERROR($V9),"",OFFSET('Smelter Look-up'!$G$4,$V9-4,0))</f>
        <v>0</v>
      </c>
      <c r="I9" s="218" t="str">
        <f ca="1">IF(ISERROR($V9),"",OFFSET('Smelter Look-up'!$H$4,$V9-4,0))</f>
        <v>Sungailiat</v>
      </c>
      <c r="J9" s="218" t="str">
        <f ca="1">IF(ISERROR($V9),"",OFFSET('Smelter Look-up'!$I$4,$V9-4,0))</f>
        <v>Kepulauan Bangka Belitung</v>
      </c>
      <c r="K9" s="267"/>
      <c r="L9" s="267"/>
      <c r="M9" s="267"/>
      <c r="N9" s="267"/>
      <c r="O9" s="267"/>
      <c r="P9" s="219"/>
      <c r="Q9" s="268"/>
      <c r="R9" s="216" t="str">
        <f ca="1">IF(ISERROR($V9),"",OFFSET('Smelter Look-up'!$C$4,$V9-4,0)&amp;"")</f>
        <v>PT Refined Bangka Tin</v>
      </c>
      <c r="S9" s="224" t="str">
        <f t="shared" ca="1" si="0"/>
        <v>ID</v>
      </c>
      <c r="T9" s="224" t="str">
        <f ca="1">IF(B9="","",IF(ISERROR(MATCH($J9,SorP!$B$1:$B$6230,0)),"",INDIRECT("'SorP'!$A$"&amp;MATCH($J9,SorP!$B$1:$B$6230,0))))</f>
        <v>ID-BB</v>
      </c>
      <c r="U9" s="239"/>
      <c r="V9" s="269">
        <f>IF(C9="",NA(),MATCH($B9&amp;$C9,'Smelter Look-up'!$J:$J,0))</f>
        <v>466</v>
      </c>
      <c r="W9" s="270"/>
      <c r="X9" s="270">
        <f t="shared" ca="1" si="1"/>
        <v>0</v>
      </c>
      <c r="Y9" s="270"/>
      <c r="Z9" s="270"/>
      <c r="AB9" s="272" t="str">
        <f t="shared" si="2"/>
        <v>TinPT Refined Bangka Tin</v>
      </c>
    </row>
    <row r="10" spans="1:34" s="271" customFormat="1" ht="20.100000000000001" customHeight="1">
      <c r="A10" s="215" t="s">
        <v>889</v>
      </c>
      <c r="B10" s="216" t="s">
        <v>1251</v>
      </c>
      <c r="C10" s="220" t="s">
        <v>718</v>
      </c>
      <c r="D10" s="216"/>
      <c r="E10" s="216" t="str">
        <f ca="1">IF(ISERROR($V10),"",OFFSET('Smelter Look-up'!$D$4,$V10-4,0)&amp;"")</f>
        <v>INDONESIA</v>
      </c>
      <c r="F10" s="216" t="str">
        <f ca="1">IF(ISERROR($V10),"",OFFSET('Smelter Look-up'!$E$4,$V10-4,0))</f>
        <v>CID001463</v>
      </c>
      <c r="G10" s="216" t="str">
        <f ca="1">IF(C10=$X$4,"Enter smelter details", IF(ISERROR($V10),"",OFFSET('Smelter Look-up'!$F$4,$V10-4,0)))</f>
        <v>RMI</v>
      </c>
      <c r="H10" s="217">
        <f ca="1">IF(ISERROR($V10),"",OFFSET('Smelter Look-up'!$G$4,$V10-4,0))</f>
        <v>0</v>
      </c>
      <c r="I10" s="218" t="str">
        <f ca="1">IF(ISERROR($V10),"",OFFSET('Smelter Look-up'!$H$4,$V10-4,0))</f>
        <v>Pangkal Pinang</v>
      </c>
      <c r="J10" s="218" t="str">
        <f ca="1">IF(ISERROR($V10),"",OFFSET('Smelter Look-up'!$I$4,$V10-4,0))</f>
        <v>Kepulauan Bangka Belitung</v>
      </c>
      <c r="K10" s="267"/>
      <c r="L10" s="267"/>
      <c r="M10" s="267"/>
      <c r="N10" s="267"/>
      <c r="O10" s="267"/>
      <c r="P10" s="219"/>
      <c r="Q10" s="268"/>
      <c r="R10" s="216" t="str">
        <f ca="1">IF(ISERROR($V10),"",OFFSET('Smelter Look-up'!$C$4,$V10-4,0)&amp;"")</f>
        <v>PT Sariwiguna Binasentosa</v>
      </c>
      <c r="S10" s="224" t="str">
        <f t="shared" ca="1" si="0"/>
        <v>ID</v>
      </c>
      <c r="T10" s="224" t="str">
        <f ca="1">IF(B10="","",IF(ISERROR(MATCH($J10,SorP!$B$1:$B$6230,0)),"",INDIRECT("'SorP'!$A$"&amp;MATCH($J10,SorP!$B$1:$B$6230,0))))</f>
        <v>ID-BB</v>
      </c>
      <c r="U10" s="239"/>
      <c r="V10" s="269">
        <f>IF(C10="",NA(),MATCH($B10&amp;$C10,'Smelter Look-up'!$J:$J,0))</f>
        <v>467</v>
      </c>
      <c r="W10" s="270"/>
      <c r="X10" s="270">
        <f t="shared" ca="1" si="1"/>
        <v>0</v>
      </c>
      <c r="Y10" s="270"/>
      <c r="Z10" s="270"/>
      <c r="AB10" s="272" t="str">
        <f t="shared" si="2"/>
        <v>TinPT Sariwiguna Binasentosa</v>
      </c>
    </row>
    <row r="11" spans="1:34" s="271" customFormat="1" ht="20.100000000000001" customHeight="1">
      <c r="A11" s="215" t="s">
        <v>890</v>
      </c>
      <c r="B11" s="216" t="s">
        <v>1251</v>
      </c>
      <c r="C11" s="220" t="s">
        <v>1284</v>
      </c>
      <c r="D11" s="216"/>
      <c r="E11" s="216" t="str">
        <f ca="1">IF(ISERROR($V11),"",OFFSET('Smelter Look-up'!$D$4,$V11-4,0)&amp;"")</f>
        <v>INDONESIA</v>
      </c>
      <c r="F11" s="216" t="str">
        <f ca="1">IF(ISERROR($V11),"",OFFSET('Smelter Look-up'!$E$4,$V11-4,0))</f>
        <v>CID001468</v>
      </c>
      <c r="G11" s="216" t="str">
        <f ca="1">IF(C11=$X$4,"Enter smelter details", IF(ISERROR($V11),"",OFFSET('Smelter Look-up'!$F$4,$V11-4,0)))</f>
        <v>RMI</v>
      </c>
      <c r="H11" s="217">
        <f ca="1">IF(ISERROR($V11),"",OFFSET('Smelter Look-up'!$G$4,$V11-4,0))</f>
        <v>0</v>
      </c>
      <c r="I11" s="218" t="str">
        <f ca="1">IF(ISERROR($V11),"",OFFSET('Smelter Look-up'!$H$4,$V11-4,0))</f>
        <v>Pangkal Pinang</v>
      </c>
      <c r="J11" s="218" t="str">
        <f ca="1">IF(ISERROR($V11),"",OFFSET('Smelter Look-up'!$I$4,$V11-4,0))</f>
        <v>Kepulauan Bangka Belitung</v>
      </c>
      <c r="K11" s="267"/>
      <c r="L11" s="267"/>
      <c r="M11" s="267"/>
      <c r="N11" s="267"/>
      <c r="O11" s="267"/>
      <c r="P11" s="219"/>
      <c r="Q11" s="268"/>
      <c r="R11" s="216" t="str">
        <f ca="1">IF(ISERROR($V11),"",OFFSET('Smelter Look-up'!$C$4,$V11-4,0)&amp;"")</f>
        <v>PT Stanindo Inti Perkasa</v>
      </c>
      <c r="S11" s="224" t="str">
        <f t="shared" ca="1" si="0"/>
        <v>ID</v>
      </c>
      <c r="T11" s="224" t="str">
        <f ca="1">IF(B11="","",IF(ISERROR(MATCH($J11,SorP!$B$1:$B$6230,0)),"",INDIRECT("'SorP'!$A$"&amp;MATCH($J11,SorP!$B$1:$B$6230,0))))</f>
        <v>ID-BB</v>
      </c>
      <c r="U11" s="239"/>
      <c r="V11" s="269">
        <f>IF(C11="",NA(),MATCH($B11&amp;$C11,'Smelter Look-up'!$J:$J,0))</f>
        <v>468</v>
      </c>
      <c r="W11" s="270"/>
      <c r="X11" s="270">
        <f t="shared" ca="1" si="1"/>
        <v>0</v>
      </c>
      <c r="Y11" s="270"/>
      <c r="Z11" s="270"/>
      <c r="AB11" s="272" t="str">
        <f t="shared" si="2"/>
        <v>TinPT Stanindo Inti Perkasa</v>
      </c>
    </row>
    <row r="12" spans="1:34" s="271" customFormat="1" ht="20.25">
      <c r="A12" s="215" t="s">
        <v>914</v>
      </c>
      <c r="B12" s="216" t="s">
        <v>1251</v>
      </c>
      <c r="C12" s="220" t="s">
        <v>15420</v>
      </c>
      <c r="D12" s="216"/>
      <c r="E12" s="216" t="str">
        <f ca="1">IF(ISERROR($V12),"",OFFSET('Smelter Look-up'!$D$4,$V12-4,0)&amp;"")</f>
        <v>INDONESIA</v>
      </c>
      <c r="F12" s="216" t="str">
        <f ca="1">IF(ISERROR($V12),"",OFFSET('Smelter Look-up'!$E$4,$V12-4,0))</f>
        <v>CID001477</v>
      </c>
      <c r="G12" s="216" t="str">
        <f ca="1">IF(C12=$X$4,"Enter smelter details", IF(ISERROR($V12),"",OFFSET('Smelter Look-up'!$F$4,$V12-4,0)))</f>
        <v>RMI</v>
      </c>
      <c r="H12" s="217">
        <f ca="1">IF(ISERROR($V12),"",OFFSET('Smelter Look-up'!$G$4,$V12-4,0))</f>
        <v>0</v>
      </c>
      <c r="I12" s="218" t="str">
        <f ca="1">IF(ISERROR($V12),"",OFFSET('Smelter Look-up'!$H$4,$V12-4,0))</f>
        <v>Kundur</v>
      </c>
      <c r="J12" s="218" t="str">
        <f ca="1">IF(ISERROR($V12),"",OFFSET('Smelter Look-up'!$I$4,$V12-4,0))</f>
        <v>Riau</v>
      </c>
      <c r="K12" s="267"/>
      <c r="L12" s="267"/>
      <c r="M12" s="267"/>
      <c r="N12" s="267"/>
      <c r="O12" s="267"/>
      <c r="P12" s="219"/>
      <c r="Q12" s="268"/>
      <c r="R12" s="216" t="str">
        <f ca="1">IF(ISERROR($V12),"",OFFSET('Smelter Look-up'!$C$4,$V12-4,0)&amp;"")</f>
        <v>PT Timah Tbk Kundur</v>
      </c>
      <c r="S12" s="224" t="str">
        <f t="shared" ca="1" si="0"/>
        <v>ID</v>
      </c>
      <c r="T12" s="224" t="str">
        <f ca="1">IF(B12="","",IF(ISERROR(MATCH($J12,SorP!$B$1:$B$6230,0)),"",INDIRECT("'SorP'!$A$"&amp;MATCH($J12,SorP!$B$1:$B$6230,0))))</f>
        <v>ID-RI</v>
      </c>
      <c r="U12" s="239"/>
      <c r="V12" s="269">
        <f>IF(C12="",NA(),MATCH($B12&amp;$C12,'Smelter Look-up'!$J:$J,0))</f>
        <v>472</v>
      </c>
      <c r="W12" s="270"/>
      <c r="X12" s="270">
        <f t="shared" ca="1" si="1"/>
        <v>0</v>
      </c>
      <c r="Y12" s="270"/>
      <c r="Z12" s="270"/>
      <c r="AB12" s="272" t="str">
        <f t="shared" si="2"/>
        <v>TinPT Timah Tbk Kundur</v>
      </c>
    </row>
    <row r="13" spans="1:34" s="271" customFormat="1" ht="20.25">
      <c r="A13" s="215" t="s">
        <v>891</v>
      </c>
      <c r="B13" s="216" t="s">
        <v>1251</v>
      </c>
      <c r="C13" s="220" t="s">
        <v>15419</v>
      </c>
      <c r="D13" s="216"/>
      <c r="E13" s="216" t="str">
        <f ca="1">IF(ISERROR($V13),"",OFFSET('Smelter Look-up'!$D$4,$V13-4,0)&amp;"")</f>
        <v>INDONESIA</v>
      </c>
      <c r="F13" s="216" t="str">
        <f ca="1">IF(ISERROR($V13),"",OFFSET('Smelter Look-up'!$E$4,$V13-4,0))</f>
        <v>CID001482</v>
      </c>
      <c r="G13" s="216" t="str">
        <f ca="1">IF(C13=$X$4,"Enter smelter details", IF(ISERROR($V13),"",OFFSET('Smelter Look-up'!$F$4,$V13-4,0)))</f>
        <v>RMI</v>
      </c>
      <c r="H13" s="217">
        <f ca="1">IF(ISERROR($V13),"",OFFSET('Smelter Look-up'!$G$4,$V13-4,0))</f>
        <v>0</v>
      </c>
      <c r="I13" s="218" t="str">
        <f ca="1">IF(ISERROR($V13),"",OFFSET('Smelter Look-up'!$H$4,$V13-4,0))</f>
        <v>Mentok</v>
      </c>
      <c r="J13" s="218" t="str">
        <f ca="1">IF(ISERROR($V13),"",OFFSET('Smelter Look-up'!$I$4,$V13-4,0))</f>
        <v>Kepulauan Bangka Belitung</v>
      </c>
      <c r="K13" s="267"/>
      <c r="L13" s="267"/>
      <c r="M13" s="267"/>
      <c r="N13" s="267"/>
      <c r="O13" s="267"/>
      <c r="P13" s="219"/>
      <c r="Q13" s="268"/>
      <c r="R13" s="216" t="str">
        <f ca="1">IF(ISERROR($V13),"",OFFSET('Smelter Look-up'!$C$4,$V13-4,0)&amp;"")</f>
        <v>PT Timah Tbk Mentok</v>
      </c>
      <c r="S13" s="224" t="str">
        <f t="shared" ca="1" si="0"/>
        <v>ID</v>
      </c>
      <c r="T13" s="224" t="str">
        <f ca="1">IF(B13="","",IF(ISERROR(MATCH($J13,SorP!$B$1:$B$6230,0)),"",INDIRECT("'SorP'!$A$"&amp;MATCH($J13,SorP!$B$1:$B$6230,0))))</f>
        <v>ID-BB</v>
      </c>
      <c r="U13" s="239"/>
      <c r="V13" s="269">
        <f>IF(C13="",NA(),MATCH($B13&amp;$C13,'Smelter Look-up'!$J:$J,0))</f>
        <v>473</v>
      </c>
      <c r="W13" s="270"/>
      <c r="X13" s="270">
        <f t="shared" ca="1" si="1"/>
        <v>0</v>
      </c>
      <c r="Y13" s="270"/>
      <c r="Z13" s="270"/>
      <c r="AB13" s="272" t="str">
        <f t="shared" si="2"/>
        <v>TinPT Timah Tbk Mentok</v>
      </c>
    </row>
    <row r="14" spans="1:34" s="271" customFormat="1" ht="20.25">
      <c r="A14" s="215" t="s">
        <v>892</v>
      </c>
      <c r="B14" s="216" t="s">
        <v>1251</v>
      </c>
      <c r="C14" s="220" t="s">
        <v>600</v>
      </c>
      <c r="D14" s="216"/>
      <c r="E14" s="216" t="str">
        <f ca="1">IF(ISERROR($V14),"",OFFSET('Smelter Look-up'!$D$4,$V14-4,0)&amp;"")</f>
        <v>INDONESIA</v>
      </c>
      <c r="F14" s="216" t="str">
        <f ca="1">IF(ISERROR($V14),"",OFFSET('Smelter Look-up'!$E$4,$V14-4,0))</f>
        <v>CID001490</v>
      </c>
      <c r="G14" s="216" t="str">
        <f ca="1">IF(C14=$X$4,"Enter smelter details", IF(ISERROR($V14),"",OFFSET('Smelter Look-up'!$F$4,$V14-4,0)))</f>
        <v>RMI</v>
      </c>
      <c r="H14" s="217">
        <f ca="1">IF(ISERROR($V14),"",OFFSET('Smelter Look-up'!$G$4,$V14-4,0))</f>
        <v>0</v>
      </c>
      <c r="I14" s="218" t="str">
        <f ca="1">IF(ISERROR($V14),"",OFFSET('Smelter Look-up'!$H$4,$V14-4,0))</f>
        <v>Pangkal Pinang</v>
      </c>
      <c r="J14" s="218" t="str">
        <f ca="1">IF(ISERROR($V14),"",OFFSET('Smelter Look-up'!$I$4,$V14-4,0))</f>
        <v>Kepulauan Bangka Belitung</v>
      </c>
      <c r="K14" s="267"/>
      <c r="L14" s="267"/>
      <c r="M14" s="267"/>
      <c r="N14" s="267"/>
      <c r="O14" s="267"/>
      <c r="P14" s="219"/>
      <c r="Q14" s="268"/>
      <c r="R14" s="216" t="str">
        <f ca="1">IF(ISERROR($V14),"",OFFSET('Smelter Look-up'!$C$4,$V14-4,0)&amp;"")</f>
        <v>PT Tinindo Inter Nusa</v>
      </c>
      <c r="S14" s="224" t="str">
        <f t="shared" ca="1" si="0"/>
        <v>ID</v>
      </c>
      <c r="T14" s="224" t="str">
        <f ca="1">IF(B14="","",IF(ISERROR(MATCH($J14,SorP!$B$1:$B$6230,0)),"",INDIRECT("'SorP'!$A$"&amp;MATCH($J14,SorP!$B$1:$B$6230,0))))</f>
        <v>ID-BB</v>
      </c>
      <c r="U14" s="239"/>
      <c r="V14" s="269">
        <f>IF(C14="",NA(),MATCH($B14&amp;$C14,'Smelter Look-up'!$J:$J,0))</f>
        <v>474</v>
      </c>
      <c r="W14" s="270"/>
      <c r="X14" s="270">
        <f t="shared" ca="1" si="1"/>
        <v>0</v>
      </c>
      <c r="Y14" s="270"/>
      <c r="Z14" s="270"/>
      <c r="AB14" s="272" t="str">
        <f t="shared" si="2"/>
        <v>TinPT Tinindo Inter Nusa</v>
      </c>
    </row>
    <row r="15" spans="1:34" s="271" customFormat="1" ht="20.25">
      <c r="A15" s="215" t="s">
        <v>894</v>
      </c>
      <c r="B15" s="216" t="s">
        <v>1251</v>
      </c>
      <c r="C15" s="220" t="s">
        <v>893</v>
      </c>
      <c r="D15" s="216"/>
      <c r="E15" s="216" t="str">
        <f ca="1">IF(ISERROR($V15),"",OFFSET('Smelter Look-up'!$D$4,$V15-4,0)&amp;"")</f>
        <v>TAIWAN, PROVINCE OF CHINA</v>
      </c>
      <c r="F15" s="216" t="str">
        <f ca="1">IF(ISERROR($V15),"",OFFSET('Smelter Look-up'!$E$4,$V15-4,0))</f>
        <v>CID001539</v>
      </c>
      <c r="G15" s="216" t="str">
        <f ca="1">IF(C15=$X$4,"Enter smelter details", IF(ISERROR($V15),"",OFFSET('Smelter Look-up'!$F$4,$V15-4,0)))</f>
        <v>RMI</v>
      </c>
      <c r="H15" s="217">
        <f ca="1">IF(ISERROR($V15),"",OFFSET('Smelter Look-up'!$G$4,$V15-4,0))</f>
        <v>0</v>
      </c>
      <c r="I15" s="218" t="str">
        <f ca="1">IF(ISERROR($V15),"",OFFSET('Smelter Look-up'!$H$4,$V15-4,0))</f>
        <v>Longtan Shiang Taoyuan</v>
      </c>
      <c r="J15" s="218" t="str">
        <f ca="1">IF(ISERROR($V15),"",OFFSET('Smelter Look-up'!$I$4,$V15-4,0))</f>
        <v>Taoyuan</v>
      </c>
      <c r="K15" s="267"/>
      <c r="L15" s="267"/>
      <c r="M15" s="267"/>
      <c r="N15" s="267"/>
      <c r="O15" s="267"/>
      <c r="P15" s="219"/>
      <c r="Q15" s="268"/>
      <c r="R15" s="216" t="str">
        <f ca="1">IF(ISERROR($V15),"",OFFSET('Smelter Look-up'!$C$4,$V15-4,0)&amp;"")</f>
        <v>Rui Da Hung</v>
      </c>
      <c r="S15" s="224" t="str">
        <f t="shared" ca="1" si="0"/>
        <v>TW</v>
      </c>
      <c r="T15" s="224" t="str">
        <f ca="1">IF(B15="","",IF(ISERROR(MATCH($J15,SorP!$B$1:$B$6230,0)),"",INDIRECT("'SorP'!$A$"&amp;MATCH($J15,SorP!$B$1:$B$6230,0))))</f>
        <v>TW-TAO</v>
      </c>
      <c r="U15" s="239"/>
      <c r="V15" s="269">
        <f>IF(C15="",NA(),MATCH($B15&amp;$C15,'Smelter Look-up'!$J:$J,0))</f>
        <v>480</v>
      </c>
      <c r="W15" s="270"/>
      <c r="X15" s="270">
        <f t="shared" ca="1" si="1"/>
        <v>0</v>
      </c>
      <c r="Y15" s="270"/>
      <c r="Z15" s="270"/>
      <c r="AB15" s="272" t="str">
        <f t="shared" si="2"/>
        <v>TinRui Da Hung</v>
      </c>
    </row>
    <row r="16" spans="1:34" s="271" customFormat="1" ht="20.25">
      <c r="A16" s="215" t="s">
        <v>896</v>
      </c>
      <c r="B16" s="216" t="s">
        <v>1251</v>
      </c>
      <c r="C16" s="220" t="s">
        <v>1148</v>
      </c>
      <c r="D16" s="216"/>
      <c r="E16" s="216" t="str">
        <f ca="1">IF(ISERROR($V16),"",OFFSET('Smelter Look-up'!$D$4,$V16-4,0)&amp;"")</f>
        <v>THAILAND</v>
      </c>
      <c r="F16" s="216" t="str">
        <f ca="1">IF(ISERROR($V16),"",OFFSET('Smelter Look-up'!$E$4,$V16-4,0))</f>
        <v>CID001898</v>
      </c>
      <c r="G16" s="216" t="str">
        <f ca="1">IF(C16=$X$4,"Enter smelter details", IF(ISERROR($V16),"",OFFSET('Smelter Look-up'!$F$4,$V16-4,0)))</f>
        <v>RMI</v>
      </c>
      <c r="H16" s="217">
        <f ca="1">IF(ISERROR($V16),"",OFFSET('Smelter Look-up'!$G$4,$V16-4,0))</f>
        <v>0</v>
      </c>
      <c r="I16" s="218" t="str">
        <f ca="1">IF(ISERROR($V16),"",OFFSET('Smelter Look-up'!$H$4,$V16-4,0))</f>
        <v>Amphur Muang</v>
      </c>
      <c r="J16" s="218" t="str">
        <f ca="1">IF(ISERROR($V16),"",OFFSET('Smelter Look-up'!$I$4,$V16-4,0))</f>
        <v>Phuket</v>
      </c>
      <c r="K16" s="267"/>
      <c r="L16" s="267"/>
      <c r="M16" s="267"/>
      <c r="N16" s="267"/>
      <c r="O16" s="267"/>
      <c r="P16" s="219"/>
      <c r="Q16" s="268"/>
      <c r="R16" s="216" t="str">
        <f ca="1">IF(ISERROR($V16),"",OFFSET('Smelter Look-up'!$C$4,$V16-4,0)&amp;"")</f>
        <v>Thaisarco</v>
      </c>
      <c r="S16" s="224" t="str">
        <f t="shared" ca="1" si="0"/>
        <v>TH</v>
      </c>
      <c r="T16" s="224" t="str">
        <f ca="1">IF(B16="","",IF(ISERROR(MATCH($J16,SorP!$B$1:$B$6230,0)),"",INDIRECT("'SorP'!$A$"&amp;MATCH($J16,SorP!$B$1:$B$6230,0))))</f>
        <v>TH-83</v>
      </c>
      <c r="U16" s="239"/>
      <c r="V16" s="269">
        <f>IF(C16="",NA(),MATCH($B16&amp;$C16,'Smelter Look-up'!$J:$J,0))</f>
        <v>488</v>
      </c>
      <c r="W16" s="270"/>
      <c r="X16" s="270">
        <f t="shared" ca="1" si="1"/>
        <v>0</v>
      </c>
      <c r="Y16" s="270"/>
      <c r="Z16" s="270"/>
      <c r="AB16" s="272" t="str">
        <f t="shared" si="2"/>
        <v>TinThaisarco</v>
      </c>
    </row>
    <row r="17" spans="1:28" s="271" customFormat="1" ht="20.25">
      <c r="A17" s="215" t="s">
        <v>897</v>
      </c>
      <c r="B17" s="216" t="s">
        <v>1251</v>
      </c>
      <c r="C17" s="220" t="s">
        <v>3227</v>
      </c>
      <c r="D17" s="216"/>
      <c r="E17" s="216" t="str">
        <f ca="1">IF(ISERROR($V17),"",OFFSET('Smelter Look-up'!$D$4,$V17-4,0)&amp;"")</f>
        <v>BRAZIL</v>
      </c>
      <c r="F17" s="216" t="str">
        <f ca="1">IF(ISERROR($V17),"",OFFSET('Smelter Look-up'!$E$4,$V17-4,0))</f>
        <v>CID002036</v>
      </c>
      <c r="G17" s="216" t="str">
        <f ca="1">IF(C17=$X$4,"Enter smelter details", IF(ISERROR($V17),"",OFFSET('Smelter Look-up'!$F$4,$V17-4,0)))</f>
        <v>RMI</v>
      </c>
      <c r="H17" s="217">
        <f ca="1">IF(ISERROR($V17),"",OFFSET('Smelter Look-up'!$G$4,$V17-4,0))</f>
        <v>0</v>
      </c>
      <c r="I17" s="218" t="str">
        <f ca="1">IF(ISERROR($V17),"",OFFSET('Smelter Look-up'!$H$4,$V17-4,0))</f>
        <v>Ariquemes</v>
      </c>
      <c r="J17" s="218" t="str">
        <f ca="1">IF(ISERROR($V17),"",OFFSET('Smelter Look-up'!$I$4,$V17-4,0))</f>
        <v>Rondônia</v>
      </c>
      <c r="K17" s="267"/>
      <c r="L17" s="267"/>
      <c r="M17" s="267"/>
      <c r="N17" s="267"/>
      <c r="O17" s="267"/>
      <c r="P17" s="219"/>
      <c r="Q17" s="268"/>
      <c r="R17" s="216" t="str">
        <f ca="1">IF(ISERROR($V17),"",OFFSET('Smelter Look-up'!$C$4,$V17-4,0)&amp;"")</f>
        <v>White Solder Metalurgia e Mineracao Ltda.</v>
      </c>
      <c r="S17" s="224" t="str">
        <f t="shared" ca="1" si="0"/>
        <v>BR</v>
      </c>
      <c r="T17" s="224" t="str">
        <f ca="1">IF(B17="","",IF(ISERROR(MATCH($J17,SorP!$B$1:$B$6230,0)),"",INDIRECT("'SorP'!$A$"&amp;MATCH($J17,SorP!$B$1:$B$6230,0))))</f>
        <v>BR-RO</v>
      </c>
      <c r="U17" s="239"/>
      <c r="V17" s="269">
        <f>IF(C17="",NA(),MATCH($B17&amp;$C17,'Smelter Look-up'!$J:$J,0))</f>
        <v>495</v>
      </c>
      <c r="W17" s="270"/>
      <c r="X17" s="270">
        <f t="shared" ca="1" si="1"/>
        <v>0</v>
      </c>
      <c r="Y17" s="270"/>
      <c r="Z17" s="270"/>
      <c r="AB17" s="272" t="str">
        <f t="shared" si="2"/>
        <v>TinWhite Solder Metalurgia e Mineracao Ltda.</v>
      </c>
    </row>
    <row r="18" spans="1:28" s="271" customFormat="1" ht="20.25">
      <c r="A18" s="215" t="s">
        <v>149</v>
      </c>
      <c r="B18" s="216" t="s">
        <v>1251</v>
      </c>
      <c r="C18" s="220" t="s">
        <v>2579</v>
      </c>
      <c r="D18" s="216"/>
      <c r="E18" s="216" t="str">
        <f ca="1">IF(ISERROR($V18),"",OFFSET('Smelter Look-up'!$D$4,$V18-4,0)&amp;"")</f>
        <v>BRAZIL</v>
      </c>
      <c r="F18" s="216" t="str">
        <f ca="1">IF(ISERROR($V18),"",OFFSET('Smelter Look-up'!$E$4,$V18-4,0))</f>
        <v>CID002468</v>
      </c>
      <c r="G18" s="216" t="str">
        <f ca="1">IF(C18=$X$4,"Enter smelter details", IF(ISERROR($V18),"",OFFSET('Smelter Look-up'!$F$4,$V18-4,0)))</f>
        <v>RMI</v>
      </c>
      <c r="H18" s="217">
        <f ca="1">IF(ISERROR($V18),"",OFFSET('Smelter Look-up'!$G$4,$V18-4,0))</f>
        <v>0</v>
      </c>
      <c r="I18" s="218" t="str">
        <f ca="1">IF(ISERROR($V18),"",OFFSET('Smelter Look-up'!$H$4,$V18-4,0))</f>
        <v>São João del Rei</v>
      </c>
      <c r="J18" s="218" t="str">
        <f ca="1">IF(ISERROR($V18),"",OFFSET('Smelter Look-up'!$I$4,$V18-4,0))</f>
        <v>Minas Gerais</v>
      </c>
      <c r="K18" s="267"/>
      <c r="L18" s="267"/>
      <c r="M18" s="267"/>
      <c r="N18" s="267"/>
      <c r="O18" s="267"/>
      <c r="P18" s="219"/>
      <c r="Q18" s="268"/>
      <c r="R18" s="216" t="str">
        <f ca="1">IF(ISERROR($V18),"",OFFSET('Smelter Look-up'!$C$4,$V18-4,0)&amp;"")</f>
        <v>Magnu's Minerais Metais e Ligas Ltda.</v>
      </c>
      <c r="S18" s="224" t="str">
        <f t="shared" ca="1" si="0"/>
        <v>BR</v>
      </c>
      <c r="T18" s="224" t="str">
        <f ca="1">IF(B18="","",IF(ISERROR(MATCH($J18,SorP!$B$1:$B$6230,0)),"",INDIRECT("'SorP'!$A$"&amp;MATCH($J18,SorP!$B$1:$B$6230,0))))</f>
        <v>BR-MG</v>
      </c>
      <c r="U18" s="239"/>
      <c r="V18" s="269">
        <f>IF(C18="",NA(),MATCH($B18&amp;$C18,'Smelter Look-up'!$J:$J,0))</f>
        <v>417</v>
      </c>
      <c r="W18" s="270"/>
      <c r="X18" s="270">
        <f t="shared" ca="1" si="1"/>
        <v>0</v>
      </c>
      <c r="Y18" s="270"/>
      <c r="Z18" s="270"/>
      <c r="AB18" s="272" t="str">
        <f t="shared" si="2"/>
        <v>TinMagnu's Minerais Metais e Ligas Ltda.</v>
      </c>
    </row>
    <row r="19" spans="1:28" s="271" customFormat="1" ht="20.25">
      <c r="A19" s="215" t="s">
        <v>1545</v>
      </c>
      <c r="B19" s="216" t="s">
        <v>1251</v>
      </c>
      <c r="C19" s="220" t="s">
        <v>1544</v>
      </c>
      <c r="D19" s="216"/>
      <c r="E19" s="216" t="str">
        <f ca="1">IF(ISERROR($V19),"",OFFSET('Smelter Look-up'!$D$4,$V19-4,0)&amp;"")</f>
        <v>INDONESIA</v>
      </c>
      <c r="F19" s="216" t="str">
        <f ca="1">IF(ISERROR($V19),"",OFFSET('Smelter Look-up'!$E$4,$V19-4,0))</f>
        <v>CID002503</v>
      </c>
      <c r="G19" s="216" t="str">
        <f ca="1">IF(C19=$X$4,"Enter smelter details", IF(ISERROR($V19),"",OFFSET('Smelter Look-up'!$F$4,$V19-4,0)))</f>
        <v>RMI</v>
      </c>
      <c r="H19" s="217">
        <f ca="1">IF(ISERROR($V19),"",OFFSET('Smelter Look-up'!$G$4,$V19-4,0))</f>
        <v>0</v>
      </c>
      <c r="I19" s="218" t="str">
        <f ca="1">IF(ISERROR($V19),"",OFFSET('Smelter Look-up'!$H$4,$V19-4,0))</f>
        <v>Sungailiat</v>
      </c>
      <c r="J19" s="218" t="str">
        <f ca="1">IF(ISERROR($V19),"",OFFSET('Smelter Look-up'!$I$4,$V19-4,0))</f>
        <v>Kepulauan Bangka Belitung</v>
      </c>
      <c r="K19" s="267"/>
      <c r="L19" s="267"/>
      <c r="M19" s="267"/>
      <c r="N19" s="267"/>
      <c r="O19" s="267"/>
      <c r="P19" s="219"/>
      <c r="Q19" s="268"/>
      <c r="R19" s="216" t="str">
        <f ca="1">IF(ISERROR($V19),"",OFFSET('Smelter Look-up'!$C$4,$V19-4,0)&amp;"")</f>
        <v>PT ATD Makmur Mandiri Jaya</v>
      </c>
      <c r="S19" s="224" t="str">
        <f t="shared" ca="1" si="0"/>
        <v>ID</v>
      </c>
      <c r="T19" s="224" t="str">
        <f ca="1">IF(B19="","",IF(ISERROR(MATCH($J19,SorP!$B$1:$B$6230,0)),"",INDIRECT("'SorP'!$A$"&amp;MATCH($J19,SorP!$B$1:$B$6230,0))))</f>
        <v>ID-BB</v>
      </c>
      <c r="U19" s="239"/>
      <c r="V19" s="269">
        <f>IF(C19="",NA(),MATCH($B19&amp;$C19,'Smelter Look-up'!$J:$J,0))</f>
        <v>444</v>
      </c>
      <c r="W19" s="270"/>
      <c r="X19" s="270">
        <f t="shared" ca="1" si="1"/>
        <v>0</v>
      </c>
      <c r="Y19" s="270"/>
      <c r="Z19" s="270"/>
      <c r="AB19" s="272" t="str">
        <f t="shared" si="2"/>
        <v>TinPT ATD Makmur Mandiri Jaya</v>
      </c>
    </row>
    <row r="20" spans="1:28" s="271" customFormat="1" ht="20.25">
      <c r="A20" s="215" t="s">
        <v>1547</v>
      </c>
      <c r="B20" s="216" t="s">
        <v>1251</v>
      </c>
      <c r="C20" s="220" t="s">
        <v>1546</v>
      </c>
      <c r="D20" s="216"/>
      <c r="E20" s="216" t="str">
        <f ca="1">IF(ISERROR($V20),"",OFFSET('Smelter Look-up'!$D$4,$V20-4,0)&amp;"")</f>
        <v>INDONESIA</v>
      </c>
      <c r="F20" s="216" t="str">
        <f ca="1">IF(ISERROR($V20),"",OFFSET('Smelter Look-up'!$E$4,$V20-4,0))</f>
        <v>CID002530</v>
      </c>
      <c r="G20" s="216" t="str">
        <f ca="1">IF(C20=$X$4,"Enter smelter details", IF(ISERROR($V20),"",OFFSET('Smelter Look-up'!$F$4,$V20-4,0)))</f>
        <v>RMI</v>
      </c>
      <c r="H20" s="217">
        <f ca="1">IF(ISERROR($V20),"",OFFSET('Smelter Look-up'!$G$4,$V20-4,0))</f>
        <v>0</v>
      </c>
      <c r="I20" s="218" t="str">
        <f ca="1">IF(ISERROR($V20),"",OFFSET('Smelter Look-up'!$H$4,$V20-4,0))</f>
        <v>Sungailiat</v>
      </c>
      <c r="J20" s="218" t="str">
        <f ca="1">IF(ISERROR($V20),"",OFFSET('Smelter Look-up'!$I$4,$V20-4,0))</f>
        <v>Kepulauan Bangka Belitung</v>
      </c>
      <c r="K20" s="267"/>
      <c r="L20" s="267"/>
      <c r="M20" s="267"/>
      <c r="N20" s="267"/>
      <c r="O20" s="267"/>
      <c r="P20" s="219"/>
      <c r="Q20" s="268"/>
      <c r="R20" s="216" t="str">
        <f ca="1">IF(ISERROR($V20),"",OFFSET('Smelter Look-up'!$C$4,$V20-4,0)&amp;"")</f>
        <v>PT Inti Stania Prima</v>
      </c>
      <c r="S20" s="224" t="str">
        <f t="shared" ca="1" si="0"/>
        <v>ID</v>
      </c>
      <c r="T20" s="224" t="str">
        <f ca="1">IF(B20="","",IF(ISERROR(MATCH($J20,SorP!$B$1:$B$6230,0)),"",INDIRECT("'SorP'!$A$"&amp;MATCH($J20,SorP!$B$1:$B$6230,0))))</f>
        <v>ID-BB</v>
      </c>
      <c r="U20" s="239"/>
      <c r="V20" s="269">
        <f>IF(C20="",NA(),MATCH($B20&amp;$C20,'Smelter Look-up'!$J:$J,0))</f>
        <v>456</v>
      </c>
      <c r="W20" s="270"/>
      <c r="X20" s="270">
        <f t="shared" ca="1" si="1"/>
        <v>0</v>
      </c>
      <c r="Y20" s="270"/>
      <c r="Z20" s="270"/>
      <c r="AB20" s="272" t="str">
        <f t="shared" si="2"/>
        <v>TinPT Inti Stania Prima</v>
      </c>
    </row>
    <row r="21" spans="1:28" s="271" customFormat="1" ht="20.25">
      <c r="A21" s="215" t="s">
        <v>2073</v>
      </c>
      <c r="B21" s="216" t="s">
        <v>1251</v>
      </c>
      <c r="C21" s="220" t="s">
        <v>14009</v>
      </c>
      <c r="D21" s="216"/>
      <c r="E21" s="216" t="str">
        <f ca="1">IF(ISERROR($V21),"",OFFSET('Smelter Look-up'!$D$4,$V21-4,0)&amp;"")</f>
        <v>BELGIUM</v>
      </c>
      <c r="F21" s="216" t="str">
        <f ca="1">IF(ISERROR($V21),"",OFFSET('Smelter Look-up'!$E$4,$V21-4,0))</f>
        <v>CID002773</v>
      </c>
      <c r="G21" s="216" t="str">
        <f ca="1">IF(C21=$X$4,"Enter smelter details", IF(ISERROR($V21),"",OFFSET('Smelter Look-up'!$F$4,$V21-4,0)))</f>
        <v>RMI</v>
      </c>
      <c r="H21" s="217">
        <f ca="1">IF(ISERROR($V21),"",OFFSET('Smelter Look-up'!$G$4,$V21-4,0))</f>
        <v>0</v>
      </c>
      <c r="I21" s="218" t="str">
        <f ca="1">IF(ISERROR($V21),"",OFFSET('Smelter Look-up'!$H$4,$V21-4,0))</f>
        <v>Beerse</v>
      </c>
      <c r="J21" s="218" t="str">
        <f ca="1">IF(ISERROR($V21),"",OFFSET('Smelter Look-up'!$I$4,$V21-4,0))</f>
        <v>Antwerpen</v>
      </c>
      <c r="K21" s="267"/>
      <c r="L21" s="267"/>
      <c r="M21" s="267"/>
      <c r="N21" s="267"/>
      <c r="O21" s="267"/>
      <c r="P21" s="219"/>
      <c r="Q21" s="268"/>
      <c r="R21" s="216" t="str">
        <f ca="1">IF(ISERROR($V21),"",OFFSET('Smelter Look-up'!$C$4,$V21-4,0)&amp;"")</f>
        <v>Metallo Belgium N.V.</v>
      </c>
      <c r="S21" s="224" t="str">
        <f t="shared" ca="1" si="0"/>
        <v>BE</v>
      </c>
      <c r="T21" s="224" t="str">
        <f ca="1">IF(B21="","",IF(ISERROR(MATCH($J21,SorP!$B$1:$B$6230,0)),"",INDIRECT("'SorP'!$A$"&amp;MATCH($J21,SorP!$B$1:$B$6230,0))))</f>
        <v>BE-VAN</v>
      </c>
      <c r="U21" s="239"/>
      <c r="V21" s="269">
        <f>IF(C21="",NA(),MATCH($B21&amp;$C21,'Smelter Look-up'!$J:$J,0))</f>
        <v>423</v>
      </c>
      <c r="W21" s="270"/>
      <c r="X21" s="270">
        <f t="shared" ca="1" si="1"/>
        <v>0</v>
      </c>
      <c r="Y21" s="270"/>
      <c r="Z21" s="270"/>
      <c r="AB21" s="272" t="str">
        <f t="shared" si="2"/>
        <v>TinMetallo Belgium N.V.</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16"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Hammond Manufacturing Company Limited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Ross Hammond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rnhammond@hammfg.com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1 519 886 7170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Ross Hammond</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rnhammond@hammfg.com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1 519 886 7170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http://cdn.hammfg.com/compliance/conflict-minerals/conflict-minerals-policy.pdf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Ross N. Hammond</cp:lastModifiedBy>
  <cp:lastPrinted>2015-04-21T20:47:43Z</cp:lastPrinted>
  <dcterms:created xsi:type="dcterms:W3CDTF">2010-06-21T21:00:23Z</dcterms:created>
  <dcterms:modified xsi:type="dcterms:W3CDTF">2019-05-13T20:38:30Z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